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<sst xmlns="http://schemas.openxmlformats.org/spreadsheetml/2006/main" count="2841" uniqueCount="1730">
  <si>
    <t>шапка</t>
  </si>
  <si>
    <t>Прайс-лист</t>
  </si>
  <si>
    <t>Бытовые кондиционеры</t>
  </si>
  <si>
    <t>Настенные сплит</t>
  </si>
  <si>
    <t xml:space="preserve">LG серия ARTcool </t>
  </si>
  <si>
    <t>Название</t>
  </si>
  <si>
    <t>1 -ая ТТХ</t>
  </si>
  <si>
    <t>2 -ая ТТХ</t>
  </si>
  <si>
    <t>3 -ая ТТХ</t>
  </si>
  <si>
    <t>Информация</t>
  </si>
  <si>
    <t>WEB name</t>
  </si>
  <si>
    <t>WEB name на сайте</t>
  </si>
  <si>
    <t>Цена (руб.)</t>
  </si>
  <si>
    <t>Цена ($)</t>
  </si>
  <si>
    <r>
      <t>Цена (</t>
    </r>
    <r>
      <rPr>
        <sz val="10"/>
        <color indexed="12"/>
        <rFont val="Arial Cyr"/>
        <family val="0"/>
      </rPr>
      <t>€</t>
    </r>
    <r>
      <rPr>
        <sz val="10"/>
        <color indexed="12"/>
        <rFont val="Arial Cyr"/>
        <family val="2"/>
      </rPr>
      <t>)</t>
    </r>
  </si>
  <si>
    <t>Настенные сплит (комплекты)</t>
  </si>
  <si>
    <t>Настенные GENERAL CLIMATE</t>
  </si>
  <si>
    <t>Цена (€)</t>
  </si>
  <si>
    <t>Серия</t>
  </si>
  <si>
    <t>Охлаждение</t>
  </si>
  <si>
    <t>Обогрев</t>
  </si>
  <si>
    <t>GC-S07HRIN1</t>
  </si>
  <si>
    <t>16041</t>
  </si>
  <si>
    <t>555</t>
  </si>
  <si>
    <t>391</t>
  </si>
  <si>
    <t>Standart R410</t>
  </si>
  <si>
    <t>2.1 кВт</t>
  </si>
  <si>
    <t>2.2 кВт</t>
  </si>
  <si>
    <t>GC-S09HRIN1</t>
  </si>
  <si>
    <t>18353</t>
  </si>
  <si>
    <t>635</t>
  </si>
  <si>
    <t>447</t>
  </si>
  <si>
    <t>2.6 кВт</t>
  </si>
  <si>
    <t>2.8 кВт</t>
  </si>
  <si>
    <t>GC-S12HRIN1</t>
  </si>
  <si>
    <t>20087</t>
  </si>
  <si>
    <t>695</t>
  </si>
  <si>
    <t>489</t>
  </si>
  <si>
    <t>3.5 кВт</t>
  </si>
  <si>
    <t>3.7 кВт</t>
  </si>
  <si>
    <t>GC-ES09HRI (инвертор)</t>
  </si>
  <si>
    <t>25000</t>
  </si>
  <si>
    <t>865</t>
  </si>
  <si>
    <t>609</t>
  </si>
  <si>
    <t>Standart-Inverter</t>
  </si>
  <si>
    <t>2.9 кВт</t>
  </si>
  <si>
    <t>GC-N07HRIN1-Neo</t>
  </si>
  <si>
    <t>25434</t>
  </si>
  <si>
    <t>880</t>
  </si>
  <si>
    <t>620</t>
  </si>
  <si>
    <t>Alfa-Neo</t>
  </si>
  <si>
    <t>GC-N09HRIN1-Neo</t>
  </si>
  <si>
    <t>27746</t>
  </si>
  <si>
    <t>960</t>
  </si>
  <si>
    <t>676</t>
  </si>
  <si>
    <t>GC-S18HRIN1</t>
  </si>
  <si>
    <t>28758</t>
  </si>
  <si>
    <t>995</t>
  </si>
  <si>
    <t>701</t>
  </si>
  <si>
    <t>5.3 кВт</t>
  </si>
  <si>
    <t>5.6 кВт</t>
  </si>
  <si>
    <t>GC-ES12HRI (инвертор)</t>
  </si>
  <si>
    <t>29625</t>
  </si>
  <si>
    <t>1025</t>
  </si>
  <si>
    <t>722</t>
  </si>
  <si>
    <t>3.8 кВт</t>
  </si>
  <si>
    <t>GC-N12HRIN1-Neo</t>
  </si>
  <si>
    <t>31504</t>
  </si>
  <si>
    <t>1090</t>
  </si>
  <si>
    <t>768</t>
  </si>
  <si>
    <t>GC-S24HRIN1</t>
  </si>
  <si>
    <t>33960</t>
  </si>
  <si>
    <t>1175</t>
  </si>
  <si>
    <t>828</t>
  </si>
  <si>
    <t/>
  </si>
  <si>
    <t>GC-EN09HRI (инвертор)</t>
  </si>
  <si>
    <t>35695</t>
  </si>
  <si>
    <t>1235</t>
  </si>
  <si>
    <t>870</t>
  </si>
  <si>
    <t>Alfa-Neo-Inverter</t>
  </si>
  <si>
    <t>GC-EN09HRIN1-Neo (инвертор)</t>
  </si>
  <si>
    <t>GC-EN12HRIN1-Neo (инвертор)</t>
  </si>
  <si>
    <t>40319</t>
  </si>
  <si>
    <t>1395</t>
  </si>
  <si>
    <t>983</t>
  </si>
  <si>
    <t>GC-EN12HRI (инвертор)</t>
  </si>
  <si>
    <t>GC-ES18HRI (инвертор)</t>
  </si>
  <si>
    <t>41620</t>
  </si>
  <si>
    <t>1440</t>
  </si>
  <si>
    <t>1014</t>
  </si>
  <si>
    <t>5.9 кВт</t>
  </si>
  <si>
    <t>GC-S30HRIN1</t>
  </si>
  <si>
    <t>44943</t>
  </si>
  <si>
    <t>1555</t>
  </si>
  <si>
    <t>1095</t>
  </si>
  <si>
    <t>8.2 кВт</t>
  </si>
  <si>
    <t>8.8 кВт</t>
  </si>
  <si>
    <t>GC-S36HRIN1</t>
  </si>
  <si>
    <t>55059</t>
  </si>
  <si>
    <t>1905</t>
  </si>
  <si>
    <t>1342</t>
  </si>
  <si>
    <t>10.3 кВт</t>
  </si>
  <si>
    <t>11.0 кВт</t>
  </si>
  <si>
    <t>Настенные HITACHI</t>
  </si>
  <si>
    <t>Настенные HITACHI инвертор</t>
  </si>
  <si>
    <t>RAS-14EH2/RAC-14EH2</t>
  </si>
  <si>
    <t>36128</t>
  </si>
  <si>
    <t>1250</t>
  </si>
  <si>
    <t>Inverter</t>
  </si>
  <si>
    <t>4.2 кВт</t>
  </si>
  <si>
    <t>RAS-14JH2/RAC-14JH2</t>
  </si>
  <si>
    <t>42053</t>
  </si>
  <si>
    <t>1455</t>
  </si>
  <si>
    <t>Air Exchanger</t>
  </si>
  <si>
    <t xml:space="preserve">RAS-10SH2/RAC10SH2 </t>
  </si>
  <si>
    <t>49510</t>
  </si>
  <si>
    <t>1713</t>
  </si>
  <si>
    <t>1207</t>
  </si>
  <si>
    <t>Eco Sensor</t>
  </si>
  <si>
    <t>2.5 кВт</t>
  </si>
  <si>
    <t>3.4 кВт</t>
  </si>
  <si>
    <t xml:space="preserve">18EH2/RAC-18EH2 </t>
  </si>
  <si>
    <t>54626</t>
  </si>
  <si>
    <t>1890</t>
  </si>
  <si>
    <t>1331</t>
  </si>
  <si>
    <t>5.0 кВт</t>
  </si>
  <si>
    <t>6.0 кВт</t>
  </si>
  <si>
    <t xml:space="preserve">RAS-14SH2/RAC14SH2 </t>
  </si>
  <si>
    <t>58181</t>
  </si>
  <si>
    <t>2013</t>
  </si>
  <si>
    <t>1418</t>
  </si>
  <si>
    <t xml:space="preserve">30EH2/RAC-30EH2 </t>
  </si>
  <si>
    <t>70898</t>
  </si>
  <si>
    <t>2453</t>
  </si>
  <si>
    <t>1728</t>
  </si>
  <si>
    <t>8.0 кВт</t>
  </si>
  <si>
    <t>9.3 кВт</t>
  </si>
  <si>
    <t>RAS-10XH1/RAC-10XH1</t>
  </si>
  <si>
    <t>82575</t>
  </si>
  <si>
    <t>2857</t>
  </si>
  <si>
    <t>Premium</t>
  </si>
  <si>
    <t>3.2 кВт</t>
  </si>
  <si>
    <t xml:space="preserve"> RAS-14XH1/RAC-14XH1</t>
  </si>
  <si>
    <t>94974</t>
  </si>
  <si>
    <t>3286</t>
  </si>
  <si>
    <t>2315</t>
  </si>
  <si>
    <t>Настенные HITACHI не инвертор</t>
  </si>
  <si>
    <t xml:space="preserve">RAS-08BH5/RAC08BH5 </t>
  </si>
  <si>
    <t>17890</t>
  </si>
  <si>
    <t>619</t>
  </si>
  <si>
    <t>436</t>
  </si>
  <si>
    <t>Business</t>
  </si>
  <si>
    <t>2.18 кВт</t>
  </si>
  <si>
    <t xml:space="preserve">RAS-10BH5/RAC-10BH5 </t>
  </si>
  <si>
    <t>18844</t>
  </si>
  <si>
    <t>652</t>
  </si>
  <si>
    <t>459</t>
  </si>
  <si>
    <t>2.65 кВт</t>
  </si>
  <si>
    <t>2.90 кВт</t>
  </si>
  <si>
    <t xml:space="preserve">RAS-08AH1/RAC08AH1 </t>
  </si>
  <si>
    <t>22399</t>
  </si>
  <si>
    <t>775</t>
  </si>
  <si>
    <t>546</t>
  </si>
  <si>
    <t>2.3 кВт</t>
  </si>
  <si>
    <t xml:space="preserve">RAS-14BH5/RAC14BH5 </t>
  </si>
  <si>
    <t>23469</t>
  </si>
  <si>
    <t>812</t>
  </si>
  <si>
    <t>572</t>
  </si>
  <si>
    <t xml:space="preserve">RAS-10AH1/RAC10AH1 </t>
  </si>
  <si>
    <t>23642</t>
  </si>
  <si>
    <t>818</t>
  </si>
  <si>
    <t>576</t>
  </si>
  <si>
    <t>Кондиционер RAS-08LH1/RAC08LH1 Hitachi</t>
  </si>
  <si>
    <t>25145</t>
  </si>
  <si>
    <t>613</t>
  </si>
  <si>
    <t>Luxury</t>
  </si>
  <si>
    <t xml:space="preserve">RAS-08LH1(B)/RAC08LH1 </t>
  </si>
  <si>
    <t xml:space="preserve">RAS-10LH1/RAC10LH1 </t>
  </si>
  <si>
    <t>26301</t>
  </si>
  <si>
    <t>910</t>
  </si>
  <si>
    <t>641</t>
  </si>
  <si>
    <t>2.92 кВт</t>
  </si>
  <si>
    <t>2.97 кВт</t>
  </si>
  <si>
    <t xml:space="preserve">RAS-10LH1(B)/RAC10LH1 </t>
  </si>
  <si>
    <t xml:space="preserve">RAS-14LH1/RAC14LH1 </t>
  </si>
  <si>
    <t>32949</t>
  </si>
  <si>
    <t>1140</t>
  </si>
  <si>
    <t>803</t>
  </si>
  <si>
    <t>3.66 кВт</t>
  </si>
  <si>
    <t>3.81 кВт</t>
  </si>
  <si>
    <t xml:space="preserve">RAS-14LH1(B)/RAC14LH1 </t>
  </si>
  <si>
    <t xml:space="preserve">RAS-18CH7/RAC18CH7 </t>
  </si>
  <si>
    <t>40926</t>
  </si>
  <si>
    <t>1416</t>
  </si>
  <si>
    <t>997</t>
  </si>
  <si>
    <t>5.1 кВт</t>
  </si>
  <si>
    <t>5.7 кВт</t>
  </si>
  <si>
    <t xml:space="preserve">RAS-18LH1/RAC18LH1 </t>
  </si>
  <si>
    <t>44597</t>
  </si>
  <si>
    <t>1543</t>
  </si>
  <si>
    <t>1087</t>
  </si>
  <si>
    <t>4.99 кВт</t>
  </si>
  <si>
    <t xml:space="preserve">24CH7/RAC-24CH7 </t>
  </si>
  <si>
    <t>46533</t>
  </si>
  <si>
    <t>1610</t>
  </si>
  <si>
    <t>1134</t>
  </si>
  <si>
    <t>6.3 кВт</t>
  </si>
  <si>
    <t>7.05 кВт</t>
  </si>
  <si>
    <t xml:space="preserve">RAS-24LH1/RAC24LH1 </t>
  </si>
  <si>
    <t>51389</t>
  </si>
  <si>
    <t>1778</t>
  </si>
  <si>
    <t>1252</t>
  </si>
  <si>
    <t>6.32 кВт</t>
  </si>
  <si>
    <t>7.4 кВт</t>
  </si>
  <si>
    <t xml:space="preserve">RAS-30CH7/RAC-30CH7 </t>
  </si>
  <si>
    <t>62603</t>
  </si>
  <si>
    <t>2166</t>
  </si>
  <si>
    <t>1526</t>
  </si>
  <si>
    <t>8.1 кВт</t>
  </si>
  <si>
    <t xml:space="preserve">Настенные LG </t>
  </si>
  <si>
    <t>Настенные LG инвертор</t>
  </si>
  <si>
    <t>Кондиционер S09AF - Inverter - LG AURO</t>
  </si>
  <si>
    <t>34105</t>
  </si>
  <si>
    <t>1180</t>
  </si>
  <si>
    <t>831</t>
  </si>
  <si>
    <t>Кондиционер S12AF - Inverter - LG AURO</t>
  </si>
  <si>
    <t>36937</t>
  </si>
  <si>
    <t>1278</t>
  </si>
  <si>
    <t>900</t>
  </si>
  <si>
    <t>4.01 кВт</t>
  </si>
  <si>
    <t>Настенные LG не инвертор</t>
  </si>
  <si>
    <t>S30PK</t>
  </si>
  <si>
    <t>0</t>
  </si>
  <si>
    <t>S36PK</t>
  </si>
  <si>
    <t>G07SK</t>
  </si>
  <si>
    <t>21156</t>
  </si>
  <si>
    <t>732</t>
  </si>
  <si>
    <t>515</t>
  </si>
  <si>
    <t>2.29 кВт</t>
  </si>
  <si>
    <t>S07LHQ</t>
  </si>
  <si>
    <t>21648</t>
  </si>
  <si>
    <t>749</t>
  </si>
  <si>
    <t>527</t>
  </si>
  <si>
    <t>Cascade</t>
  </si>
  <si>
    <t>G09ST</t>
  </si>
  <si>
    <t>23035</t>
  </si>
  <si>
    <t>797</t>
  </si>
  <si>
    <t>561</t>
  </si>
  <si>
    <t>2.58 кВт</t>
  </si>
  <si>
    <t>2.73 кВт</t>
  </si>
  <si>
    <t>S12LHQ</t>
  </si>
  <si>
    <t>26359</t>
  </si>
  <si>
    <t>912</t>
  </si>
  <si>
    <t>642</t>
  </si>
  <si>
    <t>S07PK</t>
  </si>
  <si>
    <t>26561</t>
  </si>
  <si>
    <t>919</t>
  </si>
  <si>
    <t>647</t>
  </si>
  <si>
    <t>G12ST</t>
  </si>
  <si>
    <t>26966</t>
  </si>
  <si>
    <t>933</t>
  </si>
  <si>
    <t>657</t>
  </si>
  <si>
    <t>3.52 кВт</t>
  </si>
  <si>
    <t>S09PT</t>
  </si>
  <si>
    <t>30087</t>
  </si>
  <si>
    <t>1041</t>
  </si>
  <si>
    <t>733</t>
  </si>
  <si>
    <t>2.7 кВт</t>
  </si>
  <si>
    <t>2.79 кВт</t>
  </si>
  <si>
    <t>S12PT</t>
  </si>
  <si>
    <t>33035</t>
  </si>
  <si>
    <t>1143</t>
  </si>
  <si>
    <t>805</t>
  </si>
  <si>
    <t>3.67 кВт</t>
  </si>
  <si>
    <t>G18ST</t>
  </si>
  <si>
    <t>38267</t>
  </si>
  <si>
    <t>1324</t>
  </si>
  <si>
    <t>S18LHQ</t>
  </si>
  <si>
    <t>40695</t>
  </si>
  <si>
    <t>1408</t>
  </si>
  <si>
    <t>992</t>
  </si>
  <si>
    <t>G24ST</t>
  </si>
  <si>
    <t>43643</t>
  </si>
  <si>
    <t>1510</t>
  </si>
  <si>
    <t>1064</t>
  </si>
  <si>
    <t>6.8 кВт</t>
  </si>
  <si>
    <t>44828</t>
  </si>
  <si>
    <t>1551</t>
  </si>
  <si>
    <t>1092</t>
  </si>
  <si>
    <t>S18PT</t>
  </si>
  <si>
    <t>48325</t>
  </si>
  <si>
    <t>1672</t>
  </si>
  <si>
    <t>1178</t>
  </si>
  <si>
    <t>5.425 кВт</t>
  </si>
  <si>
    <t>5.720 кВт</t>
  </si>
  <si>
    <t>S24PT</t>
  </si>
  <si>
    <t>54539</t>
  </si>
  <si>
    <t>1887</t>
  </si>
  <si>
    <t>1329</t>
  </si>
  <si>
    <t>6.745 кВт</t>
  </si>
  <si>
    <t>7.04 кВт</t>
  </si>
  <si>
    <t>S30LHP</t>
  </si>
  <si>
    <t>59337</t>
  </si>
  <si>
    <t>2053</t>
  </si>
  <si>
    <t>1446</t>
  </si>
  <si>
    <t>Plasma</t>
  </si>
  <si>
    <t>8.79 кВт</t>
  </si>
  <si>
    <t>S36LHP</t>
  </si>
  <si>
    <t>68586</t>
  </si>
  <si>
    <t>2373</t>
  </si>
  <si>
    <t>10.55 кВт</t>
  </si>
  <si>
    <t>LG серия ART COOL</t>
  </si>
  <si>
    <t>C09LTR</t>
  </si>
  <si>
    <t>34047</t>
  </si>
  <si>
    <t>830</t>
  </si>
  <si>
    <t>artcool</t>
  </si>
  <si>
    <t>2.93 кВт</t>
  </si>
  <si>
    <t>C09LTH</t>
  </si>
  <si>
    <t>34163</t>
  </si>
  <si>
    <t>1182</t>
  </si>
  <si>
    <t>832</t>
  </si>
  <si>
    <t>C12LTR</t>
  </si>
  <si>
    <t>36851</t>
  </si>
  <si>
    <t>1275</t>
  </si>
  <si>
    <t>898</t>
  </si>
  <si>
    <t>C12LTH</t>
  </si>
  <si>
    <t>36880</t>
  </si>
  <si>
    <t>1276</t>
  </si>
  <si>
    <t>899</t>
  </si>
  <si>
    <t>A09LKR</t>
  </si>
  <si>
    <t>38065</t>
  </si>
  <si>
    <t>1317</t>
  </si>
  <si>
    <t>928</t>
  </si>
  <si>
    <t>2.46 кВт</t>
  </si>
  <si>
    <t>A09LKH</t>
  </si>
  <si>
    <t>38845</t>
  </si>
  <si>
    <t>1344</t>
  </si>
  <si>
    <t>947</t>
  </si>
  <si>
    <t>A12LKH</t>
  </si>
  <si>
    <t>42862</t>
  </si>
  <si>
    <t>1483</t>
  </si>
  <si>
    <t>1045</t>
  </si>
  <si>
    <t>3.46 кВт</t>
  </si>
  <si>
    <t>3.58 кВт</t>
  </si>
  <si>
    <t>A12LKR</t>
  </si>
  <si>
    <t>A09AW1</t>
  </si>
  <si>
    <t>49973</t>
  </si>
  <si>
    <t>1729</t>
  </si>
  <si>
    <t>1218</t>
  </si>
  <si>
    <t>A12AW1</t>
  </si>
  <si>
    <t>52111</t>
  </si>
  <si>
    <t>1803</t>
  </si>
  <si>
    <t>1270</t>
  </si>
  <si>
    <t>C18LTH</t>
  </si>
  <si>
    <t>55002</t>
  </si>
  <si>
    <t>1903</t>
  </si>
  <si>
    <t>1341</t>
  </si>
  <si>
    <t>5.57 кВт</t>
  </si>
  <si>
    <t>5.87 кВт</t>
  </si>
  <si>
    <t>C18LTR</t>
  </si>
  <si>
    <t>C24LTH</t>
  </si>
  <si>
    <t>63672</t>
  </si>
  <si>
    <t>2203</t>
  </si>
  <si>
    <t>1552</t>
  </si>
  <si>
    <t>7.33 кВт</t>
  </si>
  <si>
    <t>C24LTR</t>
  </si>
  <si>
    <t>65031</t>
  </si>
  <si>
    <t>2250</t>
  </si>
  <si>
    <t>1585</t>
  </si>
  <si>
    <t xml:space="preserve">Настенные PANASONIC </t>
  </si>
  <si>
    <t>Настенные PANASONIC инвертор</t>
  </si>
  <si>
    <t>CS-E12MKD</t>
  </si>
  <si>
    <t>Deluxe</t>
  </si>
  <si>
    <t>4.4 кВт</t>
  </si>
  <si>
    <t>CS-E15MKD</t>
  </si>
  <si>
    <t>56533</t>
  </si>
  <si>
    <t>1956</t>
  </si>
  <si>
    <t>1378</t>
  </si>
  <si>
    <t>CS-HE9MKD</t>
  </si>
  <si>
    <t>56736</t>
  </si>
  <si>
    <t>1963</t>
  </si>
  <si>
    <t>1383</t>
  </si>
  <si>
    <t>Super Deluxe</t>
  </si>
  <si>
    <t>CS-HE12MKD</t>
  </si>
  <si>
    <t>65464</t>
  </si>
  <si>
    <t>2265</t>
  </si>
  <si>
    <t>1596</t>
  </si>
  <si>
    <t>CS-E18MKD</t>
  </si>
  <si>
    <t>69424</t>
  </si>
  <si>
    <t>2402</t>
  </si>
  <si>
    <t>1692</t>
  </si>
  <si>
    <t>5.8 кВт</t>
  </si>
  <si>
    <t>CS-E24MKD</t>
  </si>
  <si>
    <t>97431</t>
  </si>
  <si>
    <t>3371</t>
  </si>
  <si>
    <t>2375</t>
  </si>
  <si>
    <t>8.6 кВт</t>
  </si>
  <si>
    <t>CS-E28MKD</t>
  </si>
  <si>
    <t>105928</t>
  </si>
  <si>
    <t>3665</t>
  </si>
  <si>
    <t>2582</t>
  </si>
  <si>
    <t>7.65 кВт</t>
  </si>
  <si>
    <t>9.6 кВт</t>
  </si>
  <si>
    <t>Настенные PANASONIC не инверт.</t>
  </si>
  <si>
    <t>CS-W18MKD</t>
  </si>
  <si>
    <t>CS-W24MKD</t>
  </si>
  <si>
    <t>CS-YW7MKD</t>
  </si>
  <si>
    <t>18960</t>
  </si>
  <si>
    <t>656</t>
  </si>
  <si>
    <t>462</t>
  </si>
  <si>
    <t>Standart</t>
  </si>
  <si>
    <t>CS-YW9MKD</t>
  </si>
  <si>
    <t>21070</t>
  </si>
  <si>
    <t>729</t>
  </si>
  <si>
    <t>513</t>
  </si>
  <si>
    <t>CS-YW12MKD</t>
  </si>
  <si>
    <t>24654</t>
  </si>
  <si>
    <t>853</t>
  </si>
  <si>
    <t>601</t>
  </si>
  <si>
    <t>CS-W7MKD</t>
  </si>
  <si>
    <t>31041</t>
  </si>
  <si>
    <t>1074</t>
  </si>
  <si>
    <t>756</t>
  </si>
  <si>
    <t>2.24 кВт</t>
  </si>
  <si>
    <t>2.38 кВт</t>
  </si>
  <si>
    <t>CS-W9MKD</t>
  </si>
  <si>
    <t>33585</t>
  </si>
  <si>
    <t>1162</t>
  </si>
  <si>
    <t>2.89 кВт</t>
  </si>
  <si>
    <t>CS-W12MKD</t>
  </si>
  <si>
    <t>3.47 кВт</t>
  </si>
  <si>
    <t>3.85 кВт</t>
  </si>
  <si>
    <t>S-PA18JKD</t>
  </si>
  <si>
    <t>45261</t>
  </si>
  <si>
    <t>1566</t>
  </si>
  <si>
    <t>1103</t>
  </si>
  <si>
    <t>S-PA24JKD</t>
  </si>
  <si>
    <t>50406</t>
  </si>
  <si>
    <t>1744</t>
  </si>
  <si>
    <t>1228</t>
  </si>
  <si>
    <t>CS-PW18MKD</t>
  </si>
  <si>
    <t>51736</t>
  </si>
  <si>
    <t>1790</t>
  </si>
  <si>
    <t>1261</t>
  </si>
  <si>
    <t>4.93 кВт</t>
  </si>
  <si>
    <t>5.2 кВт</t>
  </si>
  <si>
    <t>CS-PW24MKD</t>
  </si>
  <si>
    <t>57603</t>
  </si>
  <si>
    <t>1993</t>
  </si>
  <si>
    <t>1404</t>
  </si>
  <si>
    <t>6.7 кВт</t>
  </si>
  <si>
    <t>7.14 кВт</t>
  </si>
  <si>
    <t>Настенные SAMSUNG</t>
  </si>
  <si>
    <t xml:space="preserve">SAMSUNG серия MAX </t>
  </si>
  <si>
    <t>Кондиционер AQ12UAN - Samsung</t>
  </si>
  <si>
    <t>20376</t>
  </si>
  <si>
    <t>705</t>
  </si>
  <si>
    <t>496</t>
  </si>
  <si>
    <t>Кондиционер AQ18UAN - Samsung</t>
  </si>
  <si>
    <t>33931</t>
  </si>
  <si>
    <t>1174</t>
  </si>
  <si>
    <t>827</t>
  </si>
  <si>
    <t>Кондиционер AQ24UAN - Samsung</t>
  </si>
  <si>
    <t>39452</t>
  </si>
  <si>
    <t>1365</t>
  </si>
  <si>
    <t>961</t>
  </si>
  <si>
    <t>7.2 кВт</t>
  </si>
  <si>
    <t>SAMSUNG серия MONTE</t>
  </si>
  <si>
    <t>Кондиционер AQ12AWA - Samsung</t>
  </si>
  <si>
    <t>36908</t>
  </si>
  <si>
    <t>1277</t>
  </si>
  <si>
    <t>Monte</t>
  </si>
  <si>
    <t>Кондиционер AQV12ABAN - Samsung Inverter</t>
  </si>
  <si>
    <t>50146</t>
  </si>
  <si>
    <t>1735</t>
  </si>
  <si>
    <t>1222</t>
  </si>
  <si>
    <t>4.0 кВт</t>
  </si>
  <si>
    <t>Настенные TOSHIBA</t>
  </si>
  <si>
    <t>Настенные TOSHIBA инвертор</t>
  </si>
  <si>
    <t>RAS-16SKV-E</t>
  </si>
  <si>
    <t>36417</t>
  </si>
  <si>
    <t>1260</t>
  </si>
  <si>
    <t>887</t>
  </si>
  <si>
    <t>GKV-SKV-NKV</t>
  </si>
  <si>
    <t>4.5 кВт</t>
  </si>
  <si>
    <t>RAS-13SKVR-E2</t>
  </si>
  <si>
    <t>46244</t>
  </si>
  <si>
    <t>1600</t>
  </si>
  <si>
    <t>1127</t>
  </si>
  <si>
    <t>RAS-16SKVR-E</t>
  </si>
  <si>
    <t>48498</t>
  </si>
  <si>
    <t>1678</t>
  </si>
  <si>
    <t>Daiseikai SKVR</t>
  </si>
  <si>
    <t>5.5 кВт</t>
  </si>
  <si>
    <t>RAS-10SKVP-ND</t>
  </si>
  <si>
    <t>59713</t>
  </si>
  <si>
    <t>2066</t>
  </si>
  <si>
    <t>Daiseikai SKVP ND</t>
  </si>
  <si>
    <t>RAS-13SKVP-ND</t>
  </si>
  <si>
    <t>63383</t>
  </si>
  <si>
    <t>2193</t>
  </si>
  <si>
    <t>1545</t>
  </si>
  <si>
    <t>RAS-16SKVP-ND</t>
  </si>
  <si>
    <t>75580</t>
  </si>
  <si>
    <t>2615</t>
  </si>
  <si>
    <t>1842</t>
  </si>
  <si>
    <t>Настенные TOSHIBA не инвертор</t>
  </si>
  <si>
    <t xml:space="preserve">RAS-12SKSX Toshiba- холодный </t>
  </si>
  <si>
    <t>21041</t>
  </si>
  <si>
    <t>728</t>
  </si>
  <si>
    <t>0 кВт</t>
  </si>
  <si>
    <t>Кондиционер RAS-10SKP Toshiba</t>
  </si>
  <si>
    <t>22139</t>
  </si>
  <si>
    <t>766</t>
  </si>
  <si>
    <t>539</t>
  </si>
  <si>
    <t xml:space="preserve">RAS-10GKP Toshiba </t>
  </si>
  <si>
    <t>22515</t>
  </si>
  <si>
    <t>779</t>
  </si>
  <si>
    <t>548</t>
  </si>
  <si>
    <t>GKP/NKP</t>
  </si>
  <si>
    <t>2.60 кВт</t>
  </si>
  <si>
    <t>RAS-07NKD-E/E4 Toshiba - холод</t>
  </si>
  <si>
    <t>24220</t>
  </si>
  <si>
    <t>838</t>
  </si>
  <si>
    <t>590</t>
  </si>
  <si>
    <t>Daiseikai NKHD</t>
  </si>
  <si>
    <t>2.15 кВт</t>
  </si>
  <si>
    <t xml:space="preserve">RAS-10SKHP Toshiba </t>
  </si>
  <si>
    <t>24451</t>
  </si>
  <si>
    <t>846</t>
  </si>
  <si>
    <t>596</t>
  </si>
  <si>
    <t>SKHP</t>
  </si>
  <si>
    <t>2.50 кВт</t>
  </si>
  <si>
    <t>2.70 кВт</t>
  </si>
  <si>
    <t xml:space="preserve">RAS-07GKHP Toshiba </t>
  </si>
  <si>
    <t>24798</t>
  </si>
  <si>
    <t>858</t>
  </si>
  <si>
    <t>604</t>
  </si>
  <si>
    <t>2.05 кВт</t>
  </si>
  <si>
    <t xml:space="preserve">RAS-07NKHD-E/E4 Toshiba </t>
  </si>
  <si>
    <t>25925</t>
  </si>
  <si>
    <t>897</t>
  </si>
  <si>
    <t>632</t>
  </si>
  <si>
    <t xml:space="preserve">RAS-07SKHP-E Toshiba </t>
  </si>
  <si>
    <t>2.0 кВт</t>
  </si>
  <si>
    <t>2.00 кВт</t>
  </si>
  <si>
    <t xml:space="preserve">RAS-10NKHD-E/E4 Toshiba </t>
  </si>
  <si>
    <t>27197</t>
  </si>
  <si>
    <t>941</t>
  </si>
  <si>
    <t>663</t>
  </si>
  <si>
    <t>3.00 кВт</t>
  </si>
  <si>
    <t>Кондиционер RAS-13SKP Toshiba</t>
  </si>
  <si>
    <t>27977</t>
  </si>
  <si>
    <t>968</t>
  </si>
  <si>
    <t>682</t>
  </si>
  <si>
    <t xml:space="preserve">RAS-13SKHP Toshiba </t>
  </si>
  <si>
    <t>29134</t>
  </si>
  <si>
    <t>1008</t>
  </si>
  <si>
    <t>710</t>
  </si>
  <si>
    <t>3.50 кВт</t>
  </si>
  <si>
    <t>4.10 кВт</t>
  </si>
  <si>
    <t>RAS-13NKD-E4 Toshiba - холодны</t>
  </si>
  <si>
    <t>30550</t>
  </si>
  <si>
    <t>1057</t>
  </si>
  <si>
    <t>744</t>
  </si>
  <si>
    <t>3.75 кВт</t>
  </si>
  <si>
    <t xml:space="preserve">RAS-13NKHD-E4 Toshiba </t>
  </si>
  <si>
    <t>31446</t>
  </si>
  <si>
    <t>1088</t>
  </si>
  <si>
    <t>3.60 кВт</t>
  </si>
  <si>
    <t>4.15 кВт</t>
  </si>
  <si>
    <t>Кондиционер RAS-18SKP-E1 Toshiba</t>
  </si>
  <si>
    <t>37718</t>
  </si>
  <si>
    <t>1305</t>
  </si>
  <si>
    <t>RAS-18NKD-E5 Toshiba - холодны</t>
  </si>
  <si>
    <t>41793</t>
  </si>
  <si>
    <t>1019</t>
  </si>
  <si>
    <t>5.25 кВт</t>
  </si>
  <si>
    <t>Кондиционер RAS-18SKHP Toshiba</t>
  </si>
  <si>
    <t>45464</t>
  </si>
  <si>
    <t>1573</t>
  </si>
  <si>
    <t>1108</t>
  </si>
  <si>
    <t>5.05 кВт</t>
  </si>
  <si>
    <t xml:space="preserve">RAS-18NKHD-E5 Toshiba </t>
  </si>
  <si>
    <t>46735</t>
  </si>
  <si>
    <t>1617</t>
  </si>
  <si>
    <t>1139</t>
  </si>
  <si>
    <t>5.90 кВт</t>
  </si>
  <si>
    <t>Кондиционер RAS-24SKHP Toshiba</t>
  </si>
  <si>
    <t>51996</t>
  </si>
  <si>
    <t>1799</t>
  </si>
  <si>
    <t>1267</t>
  </si>
  <si>
    <t>6.2 кВт</t>
  </si>
  <si>
    <t>6.6 кВт</t>
  </si>
  <si>
    <t xml:space="preserve">RAS-24NKHD-E5 Toshiba </t>
  </si>
  <si>
    <t>52776</t>
  </si>
  <si>
    <t>1826</t>
  </si>
  <si>
    <t>1286</t>
  </si>
  <si>
    <t>6.30 кВт</t>
  </si>
  <si>
    <t>6.70 кВт</t>
  </si>
  <si>
    <t xml:space="preserve">RAS-24NKHD-E4 Toshiba </t>
  </si>
  <si>
    <t>54366</t>
  </si>
  <si>
    <t>1881</t>
  </si>
  <si>
    <t>1325</t>
  </si>
  <si>
    <t>RAS-30NKP-AR Toshiba - холодны</t>
  </si>
  <si>
    <t>56967</t>
  </si>
  <si>
    <t>1971</t>
  </si>
  <si>
    <t>1388</t>
  </si>
  <si>
    <t>7.95 кВт</t>
  </si>
  <si>
    <t>Кондиционер RAS-30SKP-AR Toshiba - холодный (высокотемпературный (+25 - +51))</t>
  </si>
  <si>
    <t>58557</t>
  </si>
  <si>
    <t>2026</t>
  </si>
  <si>
    <t>1427</t>
  </si>
  <si>
    <t>Мульти-сплит системы</t>
  </si>
  <si>
    <t>Мульти-сплит GENERAL CLIMATE</t>
  </si>
  <si>
    <t>Кондиционер GC-M2A18HRN1 мультисплит R410A</t>
  </si>
  <si>
    <t>53903</t>
  </si>
  <si>
    <t>1865</t>
  </si>
  <si>
    <t>1314</t>
  </si>
  <si>
    <t>Кондиционер GC-M2A21HRN1 мультисплит R410A</t>
  </si>
  <si>
    <t>57719</t>
  </si>
  <si>
    <t>1997</t>
  </si>
  <si>
    <t>1407</t>
  </si>
  <si>
    <t>6.1 кВт</t>
  </si>
  <si>
    <t>7.0 кВт</t>
  </si>
  <si>
    <t>Кондиционер GC-M3A27HRN1 мультисплит R410A</t>
  </si>
  <si>
    <t>78471</t>
  </si>
  <si>
    <t>2715</t>
  </si>
  <si>
    <t>1913</t>
  </si>
  <si>
    <t>7.9 кВт</t>
  </si>
  <si>
    <t>Кондиционер GC-M3A30HRN1 мультисплит R410A</t>
  </si>
  <si>
    <t>81217</t>
  </si>
  <si>
    <t>2810</t>
  </si>
  <si>
    <t>1980</t>
  </si>
  <si>
    <t>10.0 кВт</t>
  </si>
  <si>
    <t>Мульти-сплит LG</t>
  </si>
  <si>
    <t>1 блок (А), охлаждение</t>
  </si>
  <si>
    <t>1 блок (B1 или B2), охлаждение</t>
  </si>
  <si>
    <t>2 блока (А+B1 или B2), охлаждение</t>
  </si>
  <si>
    <t>Kондиционер M18L2H LG мульти-сплит (2+1)</t>
  </si>
  <si>
    <t>39336</t>
  </si>
  <si>
    <t>1361</t>
  </si>
  <si>
    <t>959</t>
  </si>
  <si>
    <t xml:space="preserve">8871 </t>
  </si>
  <si>
    <t xml:space="preserve">17740 </t>
  </si>
  <si>
    <t>Kондиционер M14L2H LG мульти-сплит (2+1)</t>
  </si>
  <si>
    <t>41822</t>
  </si>
  <si>
    <t>1447</t>
  </si>
  <si>
    <t xml:space="preserve">10000 </t>
  </si>
  <si>
    <t xml:space="preserve">14000 </t>
  </si>
  <si>
    <t>Kондиционер M21L2H LG мульти-сплит (2+1) (NT12)</t>
  </si>
  <si>
    <t>45059</t>
  </si>
  <si>
    <t>1559</t>
  </si>
  <si>
    <t>1098</t>
  </si>
  <si>
    <t xml:space="preserve">12000 </t>
  </si>
  <si>
    <t xml:space="preserve">9000 </t>
  </si>
  <si>
    <t xml:space="preserve">21000 </t>
  </si>
  <si>
    <t>Kондиционер M30L3H LG мульти-сплит (3+1)</t>
  </si>
  <si>
    <t>63123</t>
  </si>
  <si>
    <t>2184</t>
  </si>
  <si>
    <t>1539</t>
  </si>
  <si>
    <t xml:space="preserve">12283 </t>
  </si>
  <si>
    <t xml:space="preserve">21155 </t>
  </si>
  <si>
    <t>Kондиционер M30L4H LG мульти-сплит (4+1)</t>
  </si>
  <si>
    <t>68152</t>
  </si>
  <si>
    <t>2358</t>
  </si>
  <si>
    <t>1661</t>
  </si>
  <si>
    <t>Мульти-сплит PANASONIC комлект</t>
  </si>
  <si>
    <t>CS-С9BKPG/CU-2C18BKP5G (2+1)</t>
  </si>
  <si>
    <t>44481</t>
  </si>
  <si>
    <t>1084</t>
  </si>
  <si>
    <t>Мульти-сплит PANASONIC</t>
  </si>
  <si>
    <t>Внешние блоки</t>
  </si>
  <si>
    <t>PANASONIC CU-2E15GBE внешн. (от 4 4 до 5 0 kW)</t>
  </si>
  <si>
    <t>61389</t>
  </si>
  <si>
    <t>2124</t>
  </si>
  <si>
    <t>1496</t>
  </si>
  <si>
    <t>5.4 кВт</t>
  </si>
  <si>
    <t>PANASONIC CU-2E18CBPG внешн. (от 4 4 до 6 4 kW)</t>
  </si>
  <si>
    <t>66823</t>
  </si>
  <si>
    <t>2312</t>
  </si>
  <si>
    <t>1629</t>
  </si>
  <si>
    <t>PANASONIC CU-3E23CBPG внешн. (от 5 0 до 10 0 kW)</t>
  </si>
  <si>
    <t>66910</t>
  </si>
  <si>
    <t>1631</t>
  </si>
  <si>
    <t>PANASONIC CU-4E27CBPG внешн. (от 5 0 до 13 6 kW)</t>
  </si>
  <si>
    <t>84078</t>
  </si>
  <si>
    <t>2909</t>
  </si>
  <si>
    <t>2049</t>
  </si>
  <si>
    <t>9.4 кВт</t>
  </si>
  <si>
    <t>PANASONIC CU-MP50DBH5 внешний блок</t>
  </si>
  <si>
    <t>210759</t>
  </si>
  <si>
    <t>7292</t>
  </si>
  <si>
    <t>5138</t>
  </si>
  <si>
    <t>Master</t>
  </si>
  <si>
    <t>14.5 кВт</t>
  </si>
  <si>
    <t>15.5 кВт</t>
  </si>
  <si>
    <t>PANASONIC CU-MP90DBH8 внешний блок</t>
  </si>
  <si>
    <t>287641</t>
  </si>
  <si>
    <t>9952</t>
  </si>
  <si>
    <t>7012</t>
  </si>
  <si>
    <t>28 кВт</t>
  </si>
  <si>
    <t>Внутренние блоки</t>
  </si>
  <si>
    <t>PANASONIC CS-E7GKDW внутр. 2,1 kW - inveter</t>
  </si>
  <si>
    <t>6358</t>
  </si>
  <si>
    <t>220</t>
  </si>
  <si>
    <t>155</t>
  </si>
  <si>
    <t>PANASONIC CS-E7HKDW внутренний блок</t>
  </si>
  <si>
    <t>PANASONIC CS-E9HKDW внутренний блок</t>
  </si>
  <si>
    <t>6936</t>
  </si>
  <si>
    <t>240</t>
  </si>
  <si>
    <t>169</t>
  </si>
  <si>
    <t>PANASONIC CS-E7JKDW внутренний блок</t>
  </si>
  <si>
    <t>8266</t>
  </si>
  <si>
    <t>286</t>
  </si>
  <si>
    <t>201</t>
  </si>
  <si>
    <t>PANASONIC CS-E12DKDW внутр. 3 2 kW - inverter</t>
  </si>
  <si>
    <t>9306</t>
  </si>
  <si>
    <t>322</t>
  </si>
  <si>
    <t>226</t>
  </si>
  <si>
    <t>PANASONIC CS-E12JKDW внутренний блок</t>
  </si>
  <si>
    <t>10260</t>
  </si>
  <si>
    <t>355</t>
  </si>
  <si>
    <t>250</t>
  </si>
  <si>
    <t>PANASONIC CS-E9JKDW внутренний блок</t>
  </si>
  <si>
    <t>10896</t>
  </si>
  <si>
    <t>377</t>
  </si>
  <si>
    <t>265</t>
  </si>
  <si>
    <t>PANASONIC CS-E15JKDW внутренний блок</t>
  </si>
  <si>
    <t>13584</t>
  </si>
  <si>
    <t>470</t>
  </si>
  <si>
    <t>331</t>
  </si>
  <si>
    <t>PANASONIC CS-E18JKDW внутренний блок</t>
  </si>
  <si>
    <t>15809</t>
  </si>
  <si>
    <t>547</t>
  </si>
  <si>
    <t>385</t>
  </si>
  <si>
    <t>PANASONIC CS-E12HKDW внутренний блок</t>
  </si>
  <si>
    <t>15896</t>
  </si>
  <si>
    <t>550</t>
  </si>
  <si>
    <t>387</t>
  </si>
  <si>
    <t>PANASONIC CS-E15HKDW внутренний блок</t>
  </si>
  <si>
    <t>17283</t>
  </si>
  <si>
    <t>598</t>
  </si>
  <si>
    <t>421</t>
  </si>
  <si>
    <t>PANASONIC CS-ME12CKPG внутр. 3 2 kW - inverter</t>
  </si>
  <si>
    <t>PANASONIC CS-E21JKDW внутренний блок</t>
  </si>
  <si>
    <t>26735</t>
  </si>
  <si>
    <t>925</t>
  </si>
  <si>
    <t>651</t>
  </si>
  <si>
    <t>PANASONIC CS-MP9DKH5 внутренний блок</t>
  </si>
  <si>
    <t>30001</t>
  </si>
  <si>
    <t>1038</t>
  </si>
  <si>
    <t>731</t>
  </si>
  <si>
    <t>PANASONIC CS-MP14DKH5 внутренний блок</t>
  </si>
  <si>
    <t>31272</t>
  </si>
  <si>
    <t>1082</t>
  </si>
  <si>
    <t>762</t>
  </si>
  <si>
    <t>3.9 кВт</t>
  </si>
  <si>
    <t>PANASONIC CS-ME10DTEG внутр. 2 8 kW - inv.потол.</t>
  </si>
  <si>
    <t>32024</t>
  </si>
  <si>
    <t>780</t>
  </si>
  <si>
    <t>PANASONIC CS-E21DTES внутр. 6 3 kW - inv.пот</t>
  </si>
  <si>
    <t>32255</t>
  </si>
  <si>
    <t>1116</t>
  </si>
  <si>
    <t>786</t>
  </si>
  <si>
    <t>PANASONIC CS-E15DTEW внутр. 4 0 kW - inv.нап.-потол.</t>
  </si>
  <si>
    <t>33064</t>
  </si>
  <si>
    <t>1144</t>
  </si>
  <si>
    <t>806</t>
  </si>
  <si>
    <t>5.17 кВт</t>
  </si>
  <si>
    <t>PANASONIC CS-MP18DKH5 внутренний блок</t>
  </si>
  <si>
    <t>5 кВт</t>
  </si>
  <si>
    <t>PANASONIC CS-E18DTEW внутр. 5 0 kW - inv.пот</t>
  </si>
  <si>
    <t>37862</t>
  </si>
  <si>
    <t>1310</t>
  </si>
  <si>
    <t>923</t>
  </si>
  <si>
    <t>5.00 кВт</t>
  </si>
  <si>
    <t>6.10 кВт</t>
  </si>
  <si>
    <t>PANASONIC CS-E15DD3EW внутр. 4 0 kW - inv.канал.</t>
  </si>
  <si>
    <t>39105</t>
  </si>
  <si>
    <t>1353</t>
  </si>
  <si>
    <t>953</t>
  </si>
  <si>
    <t>4.1 кВт</t>
  </si>
  <si>
    <t>4.8 кВт</t>
  </si>
  <si>
    <t>PANASONIC CS-ME7EB1E внутр. 2 2 kW - inv. касс.</t>
  </si>
  <si>
    <t>40955</t>
  </si>
  <si>
    <t>1417</t>
  </si>
  <si>
    <t>998</t>
  </si>
  <si>
    <t>PANASONIC CS-E21DB4ES внутр. 6 3 kW - inv.касс</t>
  </si>
  <si>
    <t>40984</t>
  </si>
  <si>
    <t>999</t>
  </si>
  <si>
    <t>PANASONIC CS-ME12EB1E внутр. 3 2 kW - inv. касс.</t>
  </si>
  <si>
    <t>47400</t>
  </si>
  <si>
    <t>1640</t>
  </si>
  <si>
    <t>1155</t>
  </si>
  <si>
    <t>PANASONIC CS-ME14EB1E внутр. 4 0 kW - inv. касс.</t>
  </si>
  <si>
    <t>52950</t>
  </si>
  <si>
    <t>1832</t>
  </si>
  <si>
    <t>1291</t>
  </si>
  <si>
    <t>PANASONIC CS-E18HB4EA внутренний блок кондиционера кассетн. 4-х поточный</t>
  </si>
  <si>
    <t>64366</t>
  </si>
  <si>
    <t>2227</t>
  </si>
  <si>
    <t>1569</t>
  </si>
  <si>
    <t>PANASONIC S-E15JKDW внутренний блок</t>
  </si>
  <si>
    <t>14913</t>
  </si>
  <si>
    <t>516</t>
  </si>
  <si>
    <t>363</t>
  </si>
  <si>
    <t>PANASONIC S-E18JKDW внутренний блок</t>
  </si>
  <si>
    <t>PANASONIC S-22KA1E5 внутренний блок настенный FS Multi</t>
  </si>
  <si>
    <t>34683</t>
  </si>
  <si>
    <t>1200</t>
  </si>
  <si>
    <t>845</t>
  </si>
  <si>
    <t>PANASONIC S-22YA1E5 внутренний блок кассетный FS Multi</t>
  </si>
  <si>
    <t>46389</t>
  </si>
  <si>
    <t>1605</t>
  </si>
  <si>
    <t>1131</t>
  </si>
  <si>
    <t>PANASONIC S-22NA1E5</t>
  </si>
  <si>
    <t>47920</t>
  </si>
  <si>
    <t>1658</t>
  </si>
  <si>
    <t>1168</t>
  </si>
  <si>
    <t>PANASONIC U-3E18JBE внешний блок кондиционера (от 5,0 до 9,0 kW)</t>
  </si>
  <si>
    <t>96130</t>
  </si>
  <si>
    <t>3326</t>
  </si>
  <si>
    <t>2343</t>
  </si>
  <si>
    <t>PANASONIC U-4E23JBE внешний блок кондиционера (от 5,0 до 11,0 kW)</t>
  </si>
  <si>
    <t>135785</t>
  </si>
  <si>
    <t>4698</t>
  </si>
  <si>
    <t>3310</t>
  </si>
  <si>
    <t>PANASONIC U-4LA1E5</t>
  </si>
  <si>
    <t>210701</t>
  </si>
  <si>
    <t>7290</t>
  </si>
  <si>
    <t>5137</t>
  </si>
  <si>
    <t>Кассетные (комплекты)</t>
  </si>
  <si>
    <t>Кассетные SAMSUNG</t>
  </si>
  <si>
    <t>Кондиционер TH026EAV1 - SAMSUNG кассетный компакт</t>
  </si>
  <si>
    <t>49915</t>
  </si>
  <si>
    <t>1727</t>
  </si>
  <si>
    <t>1217</t>
  </si>
  <si>
    <t>0.98-3.5 кВт</t>
  </si>
  <si>
    <t>0.95-5.0 кВт</t>
  </si>
  <si>
    <t>Кондиционер CH052EZMC/1 - SAMSUNG кассетный</t>
  </si>
  <si>
    <t>50608</t>
  </si>
  <si>
    <t>1751</t>
  </si>
  <si>
    <t>1233</t>
  </si>
  <si>
    <t>Кондиционер TH035EAV1 - SAMSUNG кассетный компакт</t>
  </si>
  <si>
    <t>0.98-4.1 кВт</t>
  </si>
  <si>
    <t>0.95-5.8 кВт</t>
  </si>
  <si>
    <t>Кондиционер CH070EZMC/1 - SAMSUNG кассетный</t>
  </si>
  <si>
    <t>59424</t>
  </si>
  <si>
    <t>2056</t>
  </si>
  <si>
    <t>1448</t>
  </si>
  <si>
    <t>Кондиционер TH052EAV1 - SAMSUNG кассетный компакт</t>
  </si>
  <si>
    <t>66794</t>
  </si>
  <si>
    <t>2311</t>
  </si>
  <si>
    <t>1628</t>
  </si>
  <si>
    <t>1.6-6.0 кВт</t>
  </si>
  <si>
    <t>1.5-8.0 кВт</t>
  </si>
  <si>
    <t>Кондиционер TH060EAV1 - SAMSUNG кассетный компакт</t>
  </si>
  <si>
    <t>72257</t>
  </si>
  <si>
    <t>2500</t>
  </si>
  <si>
    <t>1761</t>
  </si>
  <si>
    <t>1.8-6.5 кВт</t>
  </si>
  <si>
    <t>1.8-8.5 кВт</t>
  </si>
  <si>
    <t>Кондиционер CH105EZMC/UH105GZM1C - SAMSUNG кассетный</t>
  </si>
  <si>
    <t>76159</t>
  </si>
  <si>
    <t>2635</t>
  </si>
  <si>
    <t>1856</t>
  </si>
  <si>
    <t>9.7 кВт</t>
  </si>
  <si>
    <t>10.5 кВт</t>
  </si>
  <si>
    <t>Кондиционер CH128EZM1 - SAMSUNG кассетный</t>
  </si>
  <si>
    <t>82517</t>
  </si>
  <si>
    <t>2855</t>
  </si>
  <si>
    <t>2011</t>
  </si>
  <si>
    <t>12.9 кВт</t>
  </si>
  <si>
    <t>14.0 кВт</t>
  </si>
  <si>
    <t>Кондиционер CH140EZMC/1 - SAMSUNG кассетный</t>
  </si>
  <si>
    <t>83962</t>
  </si>
  <si>
    <t>2905</t>
  </si>
  <si>
    <t>2047</t>
  </si>
  <si>
    <t>13.5 кВт</t>
  </si>
  <si>
    <t>Кассетные GENERAL CLIMATE</t>
  </si>
  <si>
    <t xml:space="preserve">Кассетные LG </t>
  </si>
  <si>
    <t>LG T24LH</t>
  </si>
  <si>
    <t>55695</t>
  </si>
  <si>
    <t>1927</t>
  </si>
  <si>
    <t>1357</t>
  </si>
  <si>
    <t>6.827 кВт</t>
  </si>
  <si>
    <t>6.886 кВт</t>
  </si>
  <si>
    <t>LG T48LH</t>
  </si>
  <si>
    <t>94772</t>
  </si>
  <si>
    <t>3279</t>
  </si>
  <si>
    <t>2310</t>
  </si>
  <si>
    <t>14.065 кВт</t>
  </si>
  <si>
    <t>LG T54LH</t>
  </si>
  <si>
    <t>98211</t>
  </si>
  <si>
    <t>3398</t>
  </si>
  <si>
    <t>2394</t>
  </si>
  <si>
    <t>15.826 кВт</t>
  </si>
  <si>
    <t>17.291 кВт</t>
  </si>
  <si>
    <t>Кассетные TOSHIBA</t>
  </si>
  <si>
    <t>Кондиционер RAV-SM564UT/563AT-E TOSHIBA - кас-Digital</t>
  </si>
  <si>
    <t>85928</t>
  </si>
  <si>
    <t>2973</t>
  </si>
  <si>
    <t>2095</t>
  </si>
  <si>
    <t>Кондиционер RAV-SM802UT/AT-E TOSHIBA - кас-Digital</t>
  </si>
  <si>
    <t>108963</t>
  </si>
  <si>
    <t>3770</t>
  </si>
  <si>
    <t>2656</t>
  </si>
  <si>
    <t>7.1 кВт</t>
  </si>
  <si>
    <t>Кондиционер RAV-SM804UT/802AT-E TOSHIBA - кас-Digital</t>
  </si>
  <si>
    <t>111593</t>
  </si>
  <si>
    <t>3861</t>
  </si>
  <si>
    <t>2720</t>
  </si>
  <si>
    <t>Кондиционер RAV-SM802UT/803AT-E TOSHIBA -касс-Digital</t>
  </si>
  <si>
    <t>113067</t>
  </si>
  <si>
    <t>3912</t>
  </si>
  <si>
    <t>2756</t>
  </si>
  <si>
    <t>Кондиционер RAV-SM804UT/803AT-E TOSHIBA - кас-Digital</t>
  </si>
  <si>
    <t>115698</t>
  </si>
  <si>
    <t>4003</t>
  </si>
  <si>
    <t>2820</t>
  </si>
  <si>
    <t>Кондиционер RAV-SM1102UT/AT-E TOSHIBA - кассетный</t>
  </si>
  <si>
    <t>122056</t>
  </si>
  <si>
    <t>4223</t>
  </si>
  <si>
    <t>2975</t>
  </si>
  <si>
    <t>11.2 кВт</t>
  </si>
  <si>
    <t>Кондиционер RAV-SM1104UT/1102AT-E TOSHIBA - кассетный</t>
  </si>
  <si>
    <t>124946</t>
  </si>
  <si>
    <t>4323</t>
  </si>
  <si>
    <t>3046</t>
  </si>
  <si>
    <t>Кондиционер RAV-SM1100UT/AT-E TOSHIBA -кас-Digital</t>
  </si>
  <si>
    <t>131768</t>
  </si>
  <si>
    <t>4559</t>
  </si>
  <si>
    <t>3212</t>
  </si>
  <si>
    <t>Кондиционер RAV-SM1402UT/AT-E TOSHIBA - кассетный</t>
  </si>
  <si>
    <t>133560</t>
  </si>
  <si>
    <t>4621</t>
  </si>
  <si>
    <t>3256</t>
  </si>
  <si>
    <t>12.3 кВт</t>
  </si>
  <si>
    <t>Кондиционер RAV-SM1402UT/1403AT-E TOSHIBA - кассетный</t>
  </si>
  <si>
    <t>136854</t>
  </si>
  <si>
    <t>4735</t>
  </si>
  <si>
    <t>3336</t>
  </si>
  <si>
    <t>Кондиционер RAV-SM1404UT/1403AT-E TOSHIBA - кассетный</t>
  </si>
  <si>
    <t>138011</t>
  </si>
  <si>
    <t>4775</t>
  </si>
  <si>
    <t>3364</t>
  </si>
  <si>
    <t>Кондиционер RAV-SM1604UT/1603AT-E TOSHIBA - кассетный</t>
  </si>
  <si>
    <t>174457</t>
  </si>
  <si>
    <t>6036</t>
  </si>
  <si>
    <t>4253</t>
  </si>
  <si>
    <t xml:space="preserve">Кассетные PANASONIC </t>
  </si>
  <si>
    <t>Напольно потолочные (комплект)</t>
  </si>
  <si>
    <t>Напол.-потол. HITACHI</t>
  </si>
  <si>
    <t>Кондиционер RPC 5HG7E/RAS 120HQ Hitachi потолочный</t>
  </si>
  <si>
    <t>88905</t>
  </si>
  <si>
    <t>3076</t>
  </si>
  <si>
    <t>2167</t>
  </si>
  <si>
    <t>Напол.-потол. SAMSUNG</t>
  </si>
  <si>
    <t>Кондиционер FH052EZM1C - SAMSUNG напол.-потолочный</t>
  </si>
  <si>
    <t>51562</t>
  </si>
  <si>
    <t>1784</t>
  </si>
  <si>
    <t>1257</t>
  </si>
  <si>
    <t>Кондиционер FH052EZMC - SAMSUNG напол.-потолочный</t>
  </si>
  <si>
    <t>52025</t>
  </si>
  <si>
    <t>1800</t>
  </si>
  <si>
    <t>1268</t>
  </si>
  <si>
    <t>Кондиционер FH070EZMC - SAMSUNG напол.-потолочный</t>
  </si>
  <si>
    <t>57487</t>
  </si>
  <si>
    <t>1989</t>
  </si>
  <si>
    <t>1401</t>
  </si>
  <si>
    <t>Кондиционер FH070EZM1C - SAMSUNG напол.-потолочный</t>
  </si>
  <si>
    <t>57516</t>
  </si>
  <si>
    <t>1990</t>
  </si>
  <si>
    <t>1402</t>
  </si>
  <si>
    <t>Кондиционер FH105EZAC - SAMSUNG напол.-потолочный</t>
  </si>
  <si>
    <t>58383</t>
  </si>
  <si>
    <t>2020</t>
  </si>
  <si>
    <t>1423</t>
  </si>
  <si>
    <t>Кондиционер FH140EZAC - SAMSUNG напол.-потолочный</t>
  </si>
  <si>
    <t>72372</t>
  </si>
  <si>
    <t>2504</t>
  </si>
  <si>
    <t>1764</t>
  </si>
  <si>
    <t>Напол.-потол. LG</t>
  </si>
  <si>
    <t>Кондиционер V18LH NB0- LG (напол.-потол.)</t>
  </si>
  <si>
    <t>53990</t>
  </si>
  <si>
    <t>1868</t>
  </si>
  <si>
    <t>1316</t>
  </si>
  <si>
    <t>Кондиционер V18LH NB4- LG (напол.-потол.)</t>
  </si>
  <si>
    <t>54163</t>
  </si>
  <si>
    <t>1874</t>
  </si>
  <si>
    <t>1320</t>
  </si>
  <si>
    <t>Кондиционер V24LH NB1 - LG (напол.-потол.)</t>
  </si>
  <si>
    <t>61765</t>
  </si>
  <si>
    <t>2137</t>
  </si>
  <si>
    <t>1505</t>
  </si>
  <si>
    <t>Кондиционер V24LH (LV-H246BLA0) - LG (напол.-потол.)</t>
  </si>
  <si>
    <t>63528</t>
  </si>
  <si>
    <t>2198</t>
  </si>
  <si>
    <t>1548</t>
  </si>
  <si>
    <t>Кондиционер V36LH (LV-H368KLA0) LG (потолочный)</t>
  </si>
  <si>
    <t>78818</t>
  </si>
  <si>
    <t>2727</t>
  </si>
  <si>
    <t>1921</t>
  </si>
  <si>
    <t>Кондиционер V48LH (LV-H488LLA0) LG (потолочный)</t>
  </si>
  <si>
    <t>89425</t>
  </si>
  <si>
    <t>3094</t>
  </si>
  <si>
    <t>2180</t>
  </si>
  <si>
    <t>Кондиционер V60LH (LV-H608LLA0) LG (потолочный)</t>
  </si>
  <si>
    <t>103356</t>
  </si>
  <si>
    <t>3576</t>
  </si>
  <si>
    <t>2519</t>
  </si>
  <si>
    <t>Напол.-потол. GENERAL CLIMATE</t>
  </si>
  <si>
    <t xml:space="preserve">Напол.-потол. TOSHIBA </t>
  </si>
  <si>
    <t>Кондиционер RAS-18UFHP-E5 TOSHIBA - потолочный</t>
  </si>
  <si>
    <t>50666</t>
  </si>
  <si>
    <t>1753</t>
  </si>
  <si>
    <t>Кондиционер RAS-24UFHP-E5 TOSHIBA - потолочный</t>
  </si>
  <si>
    <t>55146</t>
  </si>
  <si>
    <t>1908</t>
  </si>
  <si>
    <t>Кондиционер RAV-SM561CT/563-AT-E TOSHIBA - пот.- Digital</t>
  </si>
  <si>
    <t>79569</t>
  </si>
  <si>
    <t>2753</t>
  </si>
  <si>
    <t>1940</t>
  </si>
  <si>
    <t>Кондиционер RAV-SM562CT/563AT TOSHIBA - пот.- Digital</t>
  </si>
  <si>
    <t>84829</t>
  </si>
  <si>
    <t>2935</t>
  </si>
  <si>
    <t>2068</t>
  </si>
  <si>
    <t>Кондиционер RAV-SM802CT-E TOSHIBA - потолочный</t>
  </si>
  <si>
    <t>110900</t>
  </si>
  <si>
    <t>3837</t>
  </si>
  <si>
    <t>2703</t>
  </si>
  <si>
    <t>Кондиционер RAV-SM802CT/803AT-E TOSHIBA - потолочный</t>
  </si>
  <si>
    <t>115033</t>
  </si>
  <si>
    <t>3980</t>
  </si>
  <si>
    <t>2804</t>
  </si>
  <si>
    <t>Кондиционер RAV-SM1102CT-E TOSHIBA - потолочный</t>
  </si>
  <si>
    <t>129802</t>
  </si>
  <si>
    <t>4491</t>
  </si>
  <si>
    <t>3164</t>
  </si>
  <si>
    <t>Кондиционер RAV-SM1402CT-E TOSHIBA - потолочный</t>
  </si>
  <si>
    <t>142201</t>
  </si>
  <si>
    <t>4920</t>
  </si>
  <si>
    <t>3467</t>
  </si>
  <si>
    <t>Кондиционер RAV-SM1402CT/1403AT-E TOSHIBA - потолочный</t>
  </si>
  <si>
    <t>145467</t>
  </si>
  <si>
    <t>5033</t>
  </si>
  <si>
    <t>3546</t>
  </si>
  <si>
    <t>Колонные (комплекты)</t>
  </si>
  <si>
    <t>Колонные GENERAL CLIMATE</t>
  </si>
  <si>
    <t>Кондиционер GC-FS24HR - колонный</t>
  </si>
  <si>
    <t>47256</t>
  </si>
  <si>
    <t>1635</t>
  </si>
  <si>
    <t>1152</t>
  </si>
  <si>
    <t>Кондиционер GC-FS48ER - колонный</t>
  </si>
  <si>
    <t>78904</t>
  </si>
  <si>
    <t>2730</t>
  </si>
  <si>
    <t>1923</t>
  </si>
  <si>
    <t>Кондиционер GC-FS60EW - колонный</t>
  </si>
  <si>
    <t>91853</t>
  </si>
  <si>
    <t>3178</t>
  </si>
  <si>
    <t>2239</t>
  </si>
  <si>
    <t>Колонные SAMSUNG</t>
  </si>
  <si>
    <t>Колонные LG</t>
  </si>
  <si>
    <t>Кондиционер LG-P03LHR - LG колонный (красный)</t>
  </si>
  <si>
    <t>98703</t>
  </si>
  <si>
    <t>3415</t>
  </si>
  <si>
    <t>2406</t>
  </si>
  <si>
    <t>Кондиционер LG-P05LZA/P05LH (UT1) - LG колонный</t>
  </si>
  <si>
    <t>106969</t>
  </si>
  <si>
    <t>3701</t>
  </si>
  <si>
    <t>2608</t>
  </si>
  <si>
    <t>Кондиционер LG-P03LHL - LG колонный (синий)</t>
  </si>
  <si>
    <t>118675</t>
  </si>
  <si>
    <t>4106</t>
  </si>
  <si>
    <t>2893</t>
  </si>
  <si>
    <t>Кондиционер LG-P08LH - LG колонный</t>
  </si>
  <si>
    <t>163647</t>
  </si>
  <si>
    <t>5662</t>
  </si>
  <si>
    <t>3989</t>
  </si>
  <si>
    <t>Канальные (комплекты)</t>
  </si>
  <si>
    <t>Канальные PANASONIC</t>
  </si>
  <si>
    <t>CS-A18BD3P/CU-A18BBP5 220V-кан (низкое стат.давл)</t>
  </si>
  <si>
    <t>44712</t>
  </si>
  <si>
    <t>1547</t>
  </si>
  <si>
    <t>CS-A24BD2P/CU-A24BBP5 220V-кан (среднее стат.давл)</t>
  </si>
  <si>
    <t>45811</t>
  </si>
  <si>
    <t>CS-A28BD2P/CU-A28BBP5 220V-кан (среднее стат.давл)</t>
  </si>
  <si>
    <t>47313</t>
  </si>
  <si>
    <t>1637</t>
  </si>
  <si>
    <t>1153</t>
  </si>
  <si>
    <t>CS-A28BD2P/CU-A28BBP8 380V-кан (среднее стат.давл)</t>
  </si>
  <si>
    <t>CS-A24BD3P/CU-A24BBP5 220V-кан (низкое стат.давл)</t>
  </si>
  <si>
    <t>49481</t>
  </si>
  <si>
    <t>1712</t>
  </si>
  <si>
    <t>1206</t>
  </si>
  <si>
    <t>CS-A28BD3P/CU-A28BBP5 220V-кан (низкое стат.давл)</t>
  </si>
  <si>
    <t>50637</t>
  </si>
  <si>
    <t>1752</t>
  </si>
  <si>
    <t>1234</t>
  </si>
  <si>
    <t>CS-A28BD3P/CU-A28BBP8 380V-кан (низкое стат.давл)</t>
  </si>
  <si>
    <t>50724</t>
  </si>
  <si>
    <t>1755</t>
  </si>
  <si>
    <t>1236</t>
  </si>
  <si>
    <t>CS-E15DD3W/CU-E15DBE-канальный Panasonic</t>
  </si>
  <si>
    <t>CS-A34BD2P/CU-A34BBP5 220V-кан (среднее стат.давл)</t>
  </si>
  <si>
    <t>54135</t>
  </si>
  <si>
    <t>1873</t>
  </si>
  <si>
    <t>1319</t>
  </si>
  <si>
    <t>CS-A34BD2P/CU-A34BBP8 380V-кан (среднее стат.давл)</t>
  </si>
  <si>
    <t>55377</t>
  </si>
  <si>
    <t>1916</t>
  </si>
  <si>
    <t>1350</t>
  </si>
  <si>
    <t>CS-A34BD3P/CU-A34BBP5 220V-кан (низкое стат.давл)</t>
  </si>
  <si>
    <t>56187</t>
  </si>
  <si>
    <t>1944</t>
  </si>
  <si>
    <t>1369</t>
  </si>
  <si>
    <t>CS-A34BD3P/CU-A34BBP8 380V-кан (низкое стат.давл)</t>
  </si>
  <si>
    <t>57429</t>
  </si>
  <si>
    <t>1987</t>
  </si>
  <si>
    <t>1400</t>
  </si>
  <si>
    <t>CS-A43BD3P/CU-A43BBP8 380V-кан (низкое стат.давл)</t>
  </si>
  <si>
    <t>59395</t>
  </si>
  <si>
    <t>2055</t>
  </si>
  <si>
    <t>CS-A43BD2P/CU-A43BBP8 380V-кан (среднее стат.давл)</t>
  </si>
  <si>
    <t>61476</t>
  </si>
  <si>
    <t>2127</t>
  </si>
  <si>
    <t>1498</t>
  </si>
  <si>
    <t>CS-A50BD2P/CU-A50BBP8 380V-кан (среднее стат.давл)</t>
  </si>
  <si>
    <t>65262</t>
  </si>
  <si>
    <t>2258</t>
  </si>
  <si>
    <t>1591</t>
  </si>
  <si>
    <t>CS-A50BD3P/CU-A50BBP8 380V-кан (низкое стат.давл)</t>
  </si>
  <si>
    <t>70869</t>
  </si>
  <si>
    <t>2452</t>
  </si>
  <si>
    <t>CS-E18DD3W/CU-E18DBE-канальный Panasonic</t>
  </si>
  <si>
    <t>74569</t>
  </si>
  <si>
    <t>2580</t>
  </si>
  <si>
    <t>1818</t>
  </si>
  <si>
    <t>Канальные SAMSUNG</t>
  </si>
  <si>
    <t>Кондиционер ADH1800E - SAMSUNG канальный</t>
  </si>
  <si>
    <t>29972</t>
  </si>
  <si>
    <t>1037</t>
  </si>
  <si>
    <t>730</t>
  </si>
  <si>
    <t>Кондиционер ADH2400E - SAMSUNG канальный</t>
  </si>
  <si>
    <t>39799</t>
  </si>
  <si>
    <t>1377</t>
  </si>
  <si>
    <t>970</t>
  </si>
  <si>
    <t>Кондиционер ADH3200E - SAMSUNG канальный</t>
  </si>
  <si>
    <t>49366</t>
  </si>
  <si>
    <t>1708</t>
  </si>
  <si>
    <t>1203</t>
  </si>
  <si>
    <t>Кондиционер DH052EZM - SAMSUNG канальный</t>
  </si>
  <si>
    <t>Кондиционер DH070EZM - SAMSUNG канальный</t>
  </si>
  <si>
    <t>52314</t>
  </si>
  <si>
    <t>1810</t>
  </si>
  <si>
    <t>Кондиционер ADH4400G - SAMSUNG канальный</t>
  </si>
  <si>
    <t>52371</t>
  </si>
  <si>
    <t>1812</t>
  </si>
  <si>
    <t>Кондиционер HH105EZM1 - SAMSUNG канальный</t>
  </si>
  <si>
    <t>68528</t>
  </si>
  <si>
    <t>2371</t>
  </si>
  <si>
    <t>1670</t>
  </si>
  <si>
    <t>Кондиционер DH105GZM - SAMSUNG канальный</t>
  </si>
  <si>
    <t>Кондиционер HH175EZM/UH175GZM - SAMSUNG канальный</t>
  </si>
  <si>
    <t>70927</t>
  </si>
  <si>
    <t>2454</t>
  </si>
  <si>
    <t>Кондиционер HH128EZM1 - SAMSUNG канальный</t>
  </si>
  <si>
    <t>77372</t>
  </si>
  <si>
    <t>2677</t>
  </si>
  <si>
    <t>1886</t>
  </si>
  <si>
    <t>Кондиционер DH140GZM - SAMSUNG канальный</t>
  </si>
  <si>
    <t>81708</t>
  </si>
  <si>
    <t>2827</t>
  </si>
  <si>
    <t>1992</t>
  </si>
  <si>
    <t>Кондиционер HH140EZM1 - SAMSUNG канальный</t>
  </si>
  <si>
    <t>86303</t>
  </si>
  <si>
    <t>2986</t>
  </si>
  <si>
    <t>2104</t>
  </si>
  <si>
    <t>Канальные TOSHIBA</t>
  </si>
  <si>
    <t>Кондиционер RAV-SM802BT/AT-E TOSHIBA - канальный</t>
  </si>
  <si>
    <t>106189</t>
  </si>
  <si>
    <t>3674</t>
  </si>
  <si>
    <t>2589</t>
  </si>
  <si>
    <t>Кондиционер RAV-SM802BT/803AT-E TOSHIBA - канальный</t>
  </si>
  <si>
    <t>110322</t>
  </si>
  <si>
    <t>3817</t>
  </si>
  <si>
    <t>2689</t>
  </si>
  <si>
    <t>Кондиционер RAV-SM1102BT/AT-E TOSHIBA - канальный</t>
  </si>
  <si>
    <t>126681</t>
  </si>
  <si>
    <t>4383</t>
  </si>
  <si>
    <t>3088</t>
  </si>
  <si>
    <t>Кондиционер RAV-SM1402BT/AT-E TOSHIBA - канальный</t>
  </si>
  <si>
    <t>141045</t>
  </si>
  <si>
    <t>4880</t>
  </si>
  <si>
    <t>3438</t>
  </si>
  <si>
    <t>Кондиционер RAV-SM1402BT/1403AT-E TOSHIBA - канальный</t>
  </si>
  <si>
    <t>144340</t>
  </si>
  <si>
    <t>4994</t>
  </si>
  <si>
    <t>3519</t>
  </si>
  <si>
    <t>Канальные CARRIER</t>
  </si>
  <si>
    <t>Кондиц.FB4B24/38CKC-24-X Carrier канальный-холодный</t>
  </si>
  <si>
    <t>67834</t>
  </si>
  <si>
    <t>2347</t>
  </si>
  <si>
    <t>1653</t>
  </si>
  <si>
    <t>Кондиц.FB4B36/38CKC-36-X Carrier канальный-холодный</t>
  </si>
  <si>
    <t>78500</t>
  </si>
  <si>
    <t>2716</t>
  </si>
  <si>
    <t>Кондиц. 40LX070/38VTA060 Carrier кан-хол. (17.5кВт)</t>
  </si>
  <si>
    <t>100755</t>
  </si>
  <si>
    <t>3486</t>
  </si>
  <si>
    <t>2456</t>
  </si>
  <si>
    <t>Кондиц.FB4B48/38CKC-48-X Carrier канальный-холодный</t>
  </si>
  <si>
    <t>107605</t>
  </si>
  <si>
    <t>3723</t>
  </si>
  <si>
    <t>2623</t>
  </si>
  <si>
    <t>Кондиц.FB4B60/38CKC-60-X Carrier канальный</t>
  </si>
  <si>
    <t>124600</t>
  </si>
  <si>
    <t>4311</t>
  </si>
  <si>
    <t>3037</t>
  </si>
  <si>
    <t>Кондиц. 40LZA080/38LZA080 Carrier кан-хол.</t>
  </si>
  <si>
    <t>177521</t>
  </si>
  <si>
    <t>6142</t>
  </si>
  <si>
    <t>4328</t>
  </si>
  <si>
    <t>177550</t>
  </si>
  <si>
    <t>6143</t>
  </si>
  <si>
    <t>Канальные LG</t>
  </si>
  <si>
    <t>Кондиционер B18LH (NH0) - LG канальный</t>
  </si>
  <si>
    <t>48614</t>
  </si>
  <si>
    <t>1682</t>
  </si>
  <si>
    <t>1185</t>
  </si>
  <si>
    <t>Кондиционер B24LH (NH0) - LG канальный</t>
  </si>
  <si>
    <t>55869</t>
  </si>
  <si>
    <t>1933</t>
  </si>
  <si>
    <t>1362</t>
  </si>
  <si>
    <t>Кондиционер B37LH (NG0)- LG канальный (380V)</t>
  </si>
  <si>
    <t>76216</t>
  </si>
  <si>
    <t>2637</t>
  </si>
  <si>
    <t>1858</t>
  </si>
  <si>
    <t>Кондиционер B48LH (NRO) - LG канальный</t>
  </si>
  <si>
    <t>91650</t>
  </si>
  <si>
    <t>3171</t>
  </si>
  <si>
    <t>2234</t>
  </si>
  <si>
    <t>Канальные GENERAL CLIMATE</t>
  </si>
  <si>
    <t>Канальные HITACHI</t>
  </si>
  <si>
    <t>Кондиционер RPI 130HQ/ RAS 130HQ Hitachi канальный</t>
  </si>
  <si>
    <t>91593</t>
  </si>
  <si>
    <t>3169</t>
  </si>
  <si>
    <t>2233</t>
  </si>
  <si>
    <t>Оконные и моноблоки</t>
  </si>
  <si>
    <t>Мобильные GENERAL CLIMATE</t>
  </si>
  <si>
    <t>Кондиционер GCP-09ERA1N1 напольный</t>
  </si>
  <si>
    <t>27313</t>
  </si>
  <si>
    <t>945</t>
  </si>
  <si>
    <t>665</t>
  </si>
  <si>
    <t>1.4 кВт</t>
  </si>
  <si>
    <t>Кондиционер GCP-12ERA1N1 напольный</t>
  </si>
  <si>
    <t>32226</t>
  </si>
  <si>
    <t>1115</t>
  </si>
  <si>
    <t>785</t>
  </si>
  <si>
    <t>1.7 кВт</t>
  </si>
  <si>
    <t>Кондиционер GCP-09ERC1N1 напольный</t>
  </si>
  <si>
    <t>34538</t>
  </si>
  <si>
    <t>1195</t>
  </si>
  <si>
    <t>842</t>
  </si>
  <si>
    <t>1.3 кВт</t>
  </si>
  <si>
    <t>Кондиционер GCP-12HRB1N1 напольный</t>
  </si>
  <si>
    <t>34972</t>
  </si>
  <si>
    <t>1210</t>
  </si>
  <si>
    <t>852</t>
  </si>
  <si>
    <t>Мобильные CARRIER</t>
  </si>
  <si>
    <t>Кондиционер 51 AKP 009H Carrier напольный</t>
  </si>
  <si>
    <t>27399</t>
  </si>
  <si>
    <t>948</t>
  </si>
  <si>
    <t>668</t>
  </si>
  <si>
    <t>2.3-4.28 кВт</t>
  </si>
  <si>
    <t>Оконные GENERAL CLIMATE</t>
  </si>
  <si>
    <t>Кондиционер GCW-05CMN1 оконный (только холод)</t>
  </si>
  <si>
    <t>9682</t>
  </si>
  <si>
    <t>335</t>
  </si>
  <si>
    <t>236</t>
  </si>
  <si>
    <t>Кондиционер GCW-07CRN1 оконный (только холод R410A)</t>
  </si>
  <si>
    <t>12572</t>
  </si>
  <si>
    <t>435</t>
  </si>
  <si>
    <t>306</t>
  </si>
  <si>
    <t>Кондиционер GCW-07HRN1 оконный</t>
  </si>
  <si>
    <t>14162</t>
  </si>
  <si>
    <t>490</t>
  </si>
  <si>
    <t>345</t>
  </si>
  <si>
    <t>Кондиционер GCW-09HRN1 оконный</t>
  </si>
  <si>
    <t>Кондиционер GCW-12HRN1 оконный</t>
  </si>
  <si>
    <t>19509</t>
  </si>
  <si>
    <t>675</t>
  </si>
  <si>
    <t>475</t>
  </si>
  <si>
    <t>Кондиционер GCW-18HRN1 оконный</t>
  </si>
  <si>
    <t>28180</t>
  </si>
  <si>
    <t>975</t>
  </si>
  <si>
    <t>687</t>
  </si>
  <si>
    <t>Кондиционер GCW-24HRN1 оконный</t>
  </si>
  <si>
    <t>31070</t>
  </si>
  <si>
    <t>1075</t>
  </si>
  <si>
    <t>757</t>
  </si>
  <si>
    <t>Оконные SAMSUNG</t>
  </si>
  <si>
    <t>Кондиционер SAMSUNG AW05N0C оконный</t>
  </si>
  <si>
    <t>6156</t>
  </si>
  <si>
    <t>213</t>
  </si>
  <si>
    <t>150</t>
  </si>
  <si>
    <t>Кондиционер SAMSUNG AW07N0C оконный</t>
  </si>
  <si>
    <t>8121</t>
  </si>
  <si>
    <t>281</t>
  </si>
  <si>
    <t>198</t>
  </si>
  <si>
    <t>Кондиционер SAMSUNG AZ09PHB оконный</t>
  </si>
  <si>
    <t>15289</t>
  </si>
  <si>
    <t>529</t>
  </si>
  <si>
    <t>372</t>
  </si>
  <si>
    <t>Оконные LG</t>
  </si>
  <si>
    <t>Номинальное напряжение</t>
  </si>
  <si>
    <t>Кондиционер LG W05LC оконный/холод.</t>
  </si>
  <si>
    <t>4046</t>
  </si>
  <si>
    <t>140</t>
  </si>
  <si>
    <t>98,65</t>
  </si>
  <si>
    <t>1,465 кВт</t>
  </si>
  <si>
    <t>- кВт</t>
  </si>
  <si>
    <t>Кондиционер LG W07LC оконный/холод.</t>
  </si>
  <si>
    <t>5144</t>
  </si>
  <si>
    <t>178</t>
  </si>
  <si>
    <t>125</t>
  </si>
  <si>
    <t>2,050 кВт</t>
  </si>
  <si>
    <t>Кондиционер LG W09LH оконный</t>
  </si>
  <si>
    <t>7861</t>
  </si>
  <si>
    <t>272</t>
  </si>
  <si>
    <t>191</t>
  </si>
  <si>
    <t>2,637 кВт</t>
  </si>
  <si>
    <t>Кондиционер LG W12LH оконный</t>
  </si>
  <si>
    <t>12254</t>
  </si>
  <si>
    <t>424</t>
  </si>
  <si>
    <t>298</t>
  </si>
  <si>
    <t>3,517 кВт</t>
  </si>
  <si>
    <t>Кондиционер LG W18LH оконный</t>
  </si>
  <si>
    <t>18122</t>
  </si>
  <si>
    <t>627</t>
  </si>
  <si>
    <t>441</t>
  </si>
  <si>
    <t>5,275 кВт</t>
  </si>
  <si>
    <t>Кондиционер LG W22LH оконный</t>
  </si>
  <si>
    <t>20405</t>
  </si>
  <si>
    <t>706</t>
  </si>
  <si>
    <t>497</t>
  </si>
  <si>
    <t>6,448 кВт</t>
  </si>
  <si>
    <t>Крышные LG</t>
  </si>
  <si>
    <t>Kондиционер LG R10LH крышный</t>
  </si>
  <si>
    <t>105610</t>
  </si>
  <si>
    <t>3654</t>
  </si>
  <si>
    <t>2574</t>
  </si>
  <si>
    <t>Полупромышленные блоки</t>
  </si>
  <si>
    <t xml:space="preserve">Блоки п/пром GENERAL CLIMATE </t>
  </si>
  <si>
    <t>Блоки GENERAL CLIMATE п/пром наруж.</t>
  </si>
  <si>
    <t>GU-U18HR внешний блок - универсальный</t>
  </si>
  <si>
    <t>18497</t>
  </si>
  <si>
    <t>640</t>
  </si>
  <si>
    <t>451</t>
  </si>
  <si>
    <t>GU-U24HR внешний блок - универсальный</t>
  </si>
  <si>
    <t>24394</t>
  </si>
  <si>
    <t>844</t>
  </si>
  <si>
    <t>594</t>
  </si>
  <si>
    <t>GU-U12HR внешний блок - 09 - кондиционера - универсальный</t>
  </si>
  <si>
    <t>24422</t>
  </si>
  <si>
    <t>595</t>
  </si>
  <si>
    <t>GU-U18HR внешний блок - 09 - универсальный</t>
  </si>
  <si>
    <t>GU-U24HR внешний блок - 09 - универсальный</t>
  </si>
  <si>
    <t>34394</t>
  </si>
  <si>
    <t>1190</t>
  </si>
  <si>
    <t>GU-U48HR внешний блок - универсальный</t>
  </si>
  <si>
    <t>37573</t>
  </si>
  <si>
    <t>1300</t>
  </si>
  <si>
    <t>916</t>
  </si>
  <si>
    <t>GU-U36HRN1 внешний блок кондиционера универсальный R410A</t>
  </si>
  <si>
    <t>GU-U36HR внешний блок - 09 - универсальный</t>
  </si>
  <si>
    <t>GU-U48HR внешний блок - 09 - универсальный</t>
  </si>
  <si>
    <t>GU-U60HR внешний блок - 09 - универсальный</t>
  </si>
  <si>
    <t>57805</t>
  </si>
  <si>
    <t>2000</t>
  </si>
  <si>
    <t>1409</t>
  </si>
  <si>
    <t>GU-U96HR внешний блок - 08 - универсальный</t>
  </si>
  <si>
    <t>121738</t>
  </si>
  <si>
    <t>4212</t>
  </si>
  <si>
    <t>2968</t>
  </si>
  <si>
    <t>GU-U96HR внешний блок кондиционера - 09 - универсальный</t>
  </si>
  <si>
    <t>134224</t>
  </si>
  <si>
    <t>4644</t>
  </si>
  <si>
    <t>3272</t>
  </si>
  <si>
    <t>Блоки GENERAL CLIMATE п/пром</t>
  </si>
  <si>
    <t>GC-CF12HR внутренний блок - 08 - напольно-потолочн.</t>
  </si>
  <si>
    <t>11358</t>
  </si>
  <si>
    <t>393</t>
  </si>
  <si>
    <t>276</t>
  </si>
  <si>
    <t>GC-CF12HR внутренний блок кондиционера - 09 - напольно-потолочн.</t>
  </si>
  <si>
    <t>11561</t>
  </si>
  <si>
    <t>400</t>
  </si>
  <si>
    <t>GC-CF18HR внутренний блок - 09 - напольно-потолочн.</t>
  </si>
  <si>
    <t>GC-4C18HR(с) внутренний блок - 09 - компакт-кассет.</t>
  </si>
  <si>
    <t>12688</t>
  </si>
  <si>
    <t>439</t>
  </si>
  <si>
    <t>309</t>
  </si>
  <si>
    <t>GC-DN18HW внутренний блок - 09 - канальный</t>
  </si>
  <si>
    <t>12948</t>
  </si>
  <si>
    <t>448</t>
  </si>
  <si>
    <t>315</t>
  </si>
  <si>
    <t>GC-CF24HR внутренний блок - 09 - напольно-потолочн.</t>
  </si>
  <si>
    <t>16185</t>
  </si>
  <si>
    <t>560</t>
  </si>
  <si>
    <t>394</t>
  </si>
  <si>
    <t>GC-4C24HR внутренний блок - 09 - кассетн.</t>
  </si>
  <si>
    <t>17775</t>
  </si>
  <si>
    <t>615</t>
  </si>
  <si>
    <t>433</t>
  </si>
  <si>
    <t>GC-DN24HW внутренний блок - 09 - канальный</t>
  </si>
  <si>
    <t>GC-4C18HR внутренний блок - 09 - кассетный</t>
  </si>
  <si>
    <t>18208</t>
  </si>
  <si>
    <t>630</t>
  </si>
  <si>
    <t>443</t>
  </si>
  <si>
    <t>GC-CF36HR внутренний блок - 08 - напольно-потолочн.</t>
  </si>
  <si>
    <t>18931</t>
  </si>
  <si>
    <t>655</t>
  </si>
  <si>
    <t>461</t>
  </si>
  <si>
    <t>GC-DN36HW внутренний блок - 09 - канальный</t>
  </si>
  <si>
    <t>22226</t>
  </si>
  <si>
    <t>769</t>
  </si>
  <si>
    <t>541</t>
  </si>
  <si>
    <t>GC-CF36HR внутренний блок - 09 - напольно-потолочн.</t>
  </si>
  <si>
    <t>22486</t>
  </si>
  <si>
    <t>778</t>
  </si>
  <si>
    <t>GC-DN60HW внутренний блок - 09 - канальный</t>
  </si>
  <si>
    <t>25752</t>
  </si>
  <si>
    <t>891</t>
  </si>
  <si>
    <t>GC-CF48HR внутренний блок - 09 - напольно-потолочн.</t>
  </si>
  <si>
    <t>GC-DN48HW внутренний блок - 09 - канальный</t>
  </si>
  <si>
    <t>GC-4C36HR внутренний блок - 09 - кассетн.</t>
  </si>
  <si>
    <t>27775</t>
  </si>
  <si>
    <t>677</t>
  </si>
  <si>
    <t>GC-4C48HR внутренний блок - 09 - кассетн.</t>
  </si>
  <si>
    <t>30058</t>
  </si>
  <si>
    <t>1040</t>
  </si>
  <si>
    <t>GC-CF60HR внутренний блок - 09 - напольно-потолочн.</t>
  </si>
  <si>
    <t>31793</t>
  </si>
  <si>
    <t>1100</t>
  </si>
  <si>
    <t>GC-4C36HR внутренний блок - 08 - кассетн.</t>
  </si>
  <si>
    <t>38498</t>
  </si>
  <si>
    <t>1332</t>
  </si>
  <si>
    <t>938</t>
  </si>
  <si>
    <t>GC-4C60HR внутренний блок - 09 - кассетн.</t>
  </si>
  <si>
    <t>38643</t>
  </si>
  <si>
    <t>1337</t>
  </si>
  <si>
    <t>942</t>
  </si>
  <si>
    <t>GC-CF60HR внутренний блок - 08 - напольно-потолочн.</t>
  </si>
  <si>
    <t>46996</t>
  </si>
  <si>
    <t>1626</t>
  </si>
  <si>
    <t>1145</t>
  </si>
  <si>
    <t>GC-DN192HW внутренний блок - 09 - канальный</t>
  </si>
  <si>
    <t>72835</t>
  </si>
  <si>
    <t>2520</t>
  </si>
  <si>
    <t>1775</t>
  </si>
  <si>
    <t>GC-DH96HW внутренний блок - 09 - канальный</t>
  </si>
  <si>
    <t>88962</t>
  </si>
  <si>
    <t>3078</t>
  </si>
  <si>
    <t>2169</t>
  </si>
  <si>
    <t xml:space="preserve">Блоки п/пром PANASONIC </t>
  </si>
  <si>
    <t>Блоки PANASONIC п/пром наруж.</t>
  </si>
  <si>
    <t>PANASONIC CU-B18DBE5 (220V) неинв. R-410a внешний блок</t>
  </si>
  <si>
    <t>34914</t>
  </si>
  <si>
    <t>1208</t>
  </si>
  <si>
    <t>851</t>
  </si>
  <si>
    <t>PANASONIC CU-B24DBE5 (220V) неинв. R-410a внешний блок</t>
  </si>
  <si>
    <t>35897</t>
  </si>
  <si>
    <t>1242</t>
  </si>
  <si>
    <t>875</t>
  </si>
  <si>
    <t>PANASONIC CU-B28DBE5 (220V) неинв. R-410a внешний блок</t>
  </si>
  <si>
    <t>PANASONIC CU-B28DBE8 (380V) неинв. R-410a внешний блок</t>
  </si>
  <si>
    <t>PANASONIC CU-B34DBE5 (220V) неинв. R-410a внешний блок</t>
  </si>
  <si>
    <t>38758</t>
  </si>
  <si>
    <t>PANASONIC CU-B34DBE8 (380V) неинв. R-410a внешний блок</t>
  </si>
  <si>
    <t>42487</t>
  </si>
  <si>
    <t>1470</t>
  </si>
  <si>
    <t>1035</t>
  </si>
  <si>
    <t>PANASONIC CU-B43DBE8 (380V) неинв. R-410a внешний блок</t>
  </si>
  <si>
    <t>42834</t>
  </si>
  <si>
    <t>1482</t>
  </si>
  <si>
    <t>1044</t>
  </si>
  <si>
    <t>PANASONIC CU-B50DBE8 (380V) неинв. R-410a внешний блок</t>
  </si>
  <si>
    <t>51013</t>
  </si>
  <si>
    <t>1765</t>
  </si>
  <si>
    <t>1243</t>
  </si>
  <si>
    <t>Блоки PANASONIC п/пром</t>
  </si>
  <si>
    <t>PANASONIC кассет. CS-F18DB4E5 универс. без пульта - внутренний блок</t>
  </si>
  <si>
    <t>12717</t>
  </si>
  <si>
    <t>440</t>
  </si>
  <si>
    <t>310</t>
  </si>
  <si>
    <t>PANASONIC канальн. CS-F14DD3E5 универс. с пультом - внутренний блок</t>
  </si>
  <si>
    <t>14827</t>
  </si>
  <si>
    <t>361</t>
  </si>
  <si>
    <t>PANASONIC кассет. CS-F24DB4E5 универс. без пульта - внутренний блок</t>
  </si>
  <si>
    <t>14885</t>
  </si>
  <si>
    <t>362</t>
  </si>
  <si>
    <t>PANASONIC канальн. CS-F18DD3E5 универс. с пультом - внутренний блок</t>
  </si>
  <si>
    <t>16879</t>
  </si>
  <si>
    <t>584</t>
  </si>
  <si>
    <t>411</t>
  </si>
  <si>
    <t>PANASONIC кассет. S-F18DB4E5 универс. без пульта - внутренний блок</t>
  </si>
  <si>
    <t>17659</t>
  </si>
  <si>
    <t>611</t>
  </si>
  <si>
    <t>430</t>
  </si>
  <si>
    <t>PANASONIC кассет. S-F24DB4E5 универс. без пульта - внутренний блок</t>
  </si>
  <si>
    <t>18468</t>
  </si>
  <si>
    <t>639</t>
  </si>
  <si>
    <t>450</t>
  </si>
  <si>
    <t>PANASONIC канальн. CS-F24DD2E5 универс. с пультом - внутренний блок</t>
  </si>
  <si>
    <t>18989</t>
  </si>
  <si>
    <t>463</t>
  </si>
  <si>
    <t>PANASONIC канальн. CS-F24DD3E5 универс. с пультом - внутренний блок</t>
  </si>
  <si>
    <t>19104</t>
  </si>
  <si>
    <t>661</t>
  </si>
  <si>
    <t>465</t>
  </si>
  <si>
    <t>PANASONIC потол. CS-A24BTP неинвер. - внутренний блок</t>
  </si>
  <si>
    <t>19711</t>
  </si>
  <si>
    <t>480</t>
  </si>
  <si>
    <t>PANASONIC кассет. CS-F28DB4E5 универс. без пульта - внутренний блок</t>
  </si>
  <si>
    <t>PANASONIC потол. CS-A28BTP неинвер. - внутренний блок</t>
  </si>
  <si>
    <t>20896</t>
  </si>
  <si>
    <t>723</t>
  </si>
  <si>
    <t>509</t>
  </si>
  <si>
    <t>PANASONIC канальн. CS-F34DD2E5 универс. с пультом - внутренний блок</t>
  </si>
  <si>
    <t>21359</t>
  </si>
  <si>
    <t>739</t>
  </si>
  <si>
    <t>520</t>
  </si>
  <si>
    <t>PANASONIC потол. CS-F24DTE5 универс. без пульта - внутренний блок</t>
  </si>
  <si>
    <t>21417</t>
  </si>
  <si>
    <t>741</t>
  </si>
  <si>
    <t>522</t>
  </si>
  <si>
    <t>PANASONIC канальн. CS-F28DD2E5 универс. с пультом - внутренний блок</t>
  </si>
  <si>
    <t>23295</t>
  </si>
  <si>
    <t>568</t>
  </si>
  <si>
    <t>PANASONIC потол. CS-F28DTE5 универс. без пульта - внутренний блок</t>
  </si>
  <si>
    <t>23613</t>
  </si>
  <si>
    <t>817</t>
  </si>
  <si>
    <t>575</t>
  </si>
  <si>
    <t>PANASONIC канальн. CS-F28DD3E5 универс. с пультом - внутренний блок</t>
  </si>
  <si>
    <t>25983</t>
  </si>
  <si>
    <t>633</t>
  </si>
  <si>
    <t>PANASONIC канальн. CS-F43DD2E5 универс. с пультом - внутренний блок</t>
  </si>
  <si>
    <t>26821</t>
  </si>
  <si>
    <t>653</t>
  </si>
  <si>
    <t>PANASONIC канальн. CS-F43DD3E5 универс. с пультом - внутренний блок</t>
  </si>
  <si>
    <t>26995</t>
  </si>
  <si>
    <t>934</t>
  </si>
  <si>
    <t>658</t>
  </si>
  <si>
    <t>PANASONIC канальн. CS-F34DD3E5 универс. с пультом - внутренний блок</t>
  </si>
  <si>
    <t>PANASONIC кассет. S-F28DB4E5 универс. без пульта - внутренний блок</t>
  </si>
  <si>
    <t>PANASONIC кассет. CS-F34DB4E5 универс. без пульта - внутренний блок</t>
  </si>
  <si>
    <t>29047</t>
  </si>
  <si>
    <t>1005</t>
  </si>
  <si>
    <t>708</t>
  </si>
  <si>
    <t>PANASONIC потол. S-F28DTE5 универс. без пульта - внутренний блок</t>
  </si>
  <si>
    <t>30492</t>
  </si>
  <si>
    <t>1055</t>
  </si>
  <si>
    <t>743</t>
  </si>
  <si>
    <t>PANASONIC канальн. CS-F50DD3E5 универс. с пультом - внутренний блок</t>
  </si>
  <si>
    <t>34712</t>
  </si>
  <si>
    <t>1201</t>
  </si>
  <si>
    <t>PANASONIC потол. CS-F34DTE5 универс. без пульта - внутренний блок</t>
  </si>
  <si>
    <t>PANASONIC кассет. CS-F43DB4E5 универс. без пульта - внутренний блок</t>
  </si>
  <si>
    <t>35810</t>
  </si>
  <si>
    <t>1239</t>
  </si>
  <si>
    <t>873</t>
  </si>
  <si>
    <t>PANASONIC кассет. S-F34DB4E5 универс. без пульта - внутренний блок</t>
  </si>
  <si>
    <t>PANASONIC потол. CS-F43DTE5 универс. без пульта - внутренний блок</t>
  </si>
  <si>
    <t>PANASONIC канальн. CS-F50DD2E5 универс. с пультом - внутренний блок</t>
  </si>
  <si>
    <t>37371</t>
  </si>
  <si>
    <t>1293</t>
  </si>
  <si>
    <t>911</t>
  </si>
  <si>
    <t>PANASONIC U-B18DBE5 (220V) неинв. R-410a внешний блок</t>
  </si>
  <si>
    <t>PANASONIC U-B24DBE5 (220V) неинв. R-410a внешний блок</t>
  </si>
  <si>
    <t>39076</t>
  </si>
  <si>
    <t>1352</t>
  </si>
  <si>
    <t>952</t>
  </si>
  <si>
    <t>PANASONIC U-B28DBE5 (220V) неинв. R-410a внешний блок</t>
  </si>
  <si>
    <t>40117</t>
  </si>
  <si>
    <t>978</t>
  </si>
  <si>
    <t>PANASONIC U-B28DBE8 (380V) неинв. R-410a внешний блок</t>
  </si>
  <si>
    <t>PANASONIC потол. S-F34DTE5 универс. без пульта - внутренний блок</t>
  </si>
  <si>
    <t>PANASONIC кассет. S-F43DB4E5 универс. без пульта - внутренний блок</t>
  </si>
  <si>
    <t>45435</t>
  </si>
  <si>
    <t>1572</t>
  </si>
  <si>
    <t>1107</t>
  </si>
  <si>
    <t>PANASONIC потол. S-F43DTE5 универс. без пульта - внутренний блок</t>
  </si>
  <si>
    <t>PANASONIC потол. CS-F50DTE5 универс. без пульта - внутренний блок</t>
  </si>
  <si>
    <t>46764</t>
  </si>
  <si>
    <t>1618</t>
  </si>
  <si>
    <t>PANASONIC кассет. CS-F50DB4E5 универс. без пульта - внутренний блок</t>
  </si>
  <si>
    <t>47747</t>
  </si>
  <si>
    <t>1652</t>
  </si>
  <si>
    <t>1164</t>
  </si>
  <si>
    <t>PANASONIC U-B34DBE5 (220V) неинв. R-410a внешний блок</t>
  </si>
  <si>
    <t>48238</t>
  </si>
  <si>
    <t>1669</t>
  </si>
  <si>
    <t>1176</t>
  </si>
  <si>
    <t>PANASONIC U-B43DBE8 (380V) неинв. R-410a внешний блок</t>
  </si>
  <si>
    <t>51418</t>
  </si>
  <si>
    <t>1779</t>
  </si>
  <si>
    <t>1253</t>
  </si>
  <si>
    <t>PANASONIC потол. S-F50DTE5 универс. без пульта - внутренний блок</t>
  </si>
  <si>
    <t>53441</t>
  </si>
  <si>
    <t>1849</t>
  </si>
  <si>
    <t>1302</t>
  </si>
  <si>
    <t>PANASONIC кассет. S-F50DB4E5 универс. без пульта - внутренний блок</t>
  </si>
  <si>
    <t>54568</t>
  </si>
  <si>
    <t>1888</t>
  </si>
  <si>
    <t>1330</t>
  </si>
  <si>
    <t>PANASONIC U-B50DBE8 (380V) неинв. R-410a внешний блок</t>
  </si>
  <si>
    <t>64279</t>
  </si>
  <si>
    <t>2224</t>
  </si>
  <si>
    <t>1567</t>
  </si>
  <si>
    <t>Блоки п/пром CARRIER</t>
  </si>
  <si>
    <t>Высота</t>
  </si>
  <si>
    <t>Ширина</t>
  </si>
  <si>
    <t>Длина</t>
  </si>
  <si>
    <t>CARRIER 40RQ-014 внутренний блок</t>
  </si>
  <si>
    <t>CARRIER 42QCE09 внутренний блок кондиционера</t>
  </si>
  <si>
    <t>6185</t>
  </si>
  <si>
    <t>214</t>
  </si>
  <si>
    <t>CARRIER 38QCE09 внешний блок кондиционера</t>
  </si>
  <si>
    <t>9277</t>
  </si>
  <si>
    <t>321</t>
  </si>
  <si>
    <t>CARRIER 42HWS012 внутренний блок</t>
  </si>
  <si>
    <t>9740</t>
  </si>
  <si>
    <t>337</t>
  </si>
  <si>
    <t>237</t>
  </si>
  <si>
    <t>CARRIER 42VKX012 внутренний блок</t>
  </si>
  <si>
    <t>19047</t>
  </si>
  <si>
    <t>659</t>
  </si>
  <si>
    <t>464</t>
  </si>
  <si>
    <t>CARRIER 42QCE30 внутренний блок кондиционера</t>
  </si>
  <si>
    <t>19191</t>
  </si>
  <si>
    <t>664</t>
  </si>
  <si>
    <t>467</t>
  </si>
  <si>
    <t>CARRIER 42VKX024 внутренний блок</t>
  </si>
  <si>
    <t>19249</t>
  </si>
  <si>
    <t>666</t>
  </si>
  <si>
    <t>469</t>
  </si>
  <si>
    <t>CARRIER FB4BSF024 внутренний блок</t>
  </si>
  <si>
    <t>22052</t>
  </si>
  <si>
    <t>763</t>
  </si>
  <si>
    <t>537</t>
  </si>
  <si>
    <t>CARRIER FB4BSF036 внутренний блок</t>
  </si>
  <si>
    <t>28093</t>
  </si>
  <si>
    <t>972</t>
  </si>
  <si>
    <t>684</t>
  </si>
  <si>
    <t>CARRIER 38QCE30 внешний блок кондиционера</t>
  </si>
  <si>
    <t>28787</t>
  </si>
  <si>
    <t>996</t>
  </si>
  <si>
    <t>CARRIER FB4BSF048 внутренний блок</t>
  </si>
  <si>
    <t>32746</t>
  </si>
  <si>
    <t>1133</t>
  </si>
  <si>
    <t>798</t>
  </si>
  <si>
    <t>CARRIER 40LX070 внутренний блок</t>
  </si>
  <si>
    <t>34221</t>
  </si>
  <si>
    <t>1184</t>
  </si>
  <si>
    <t>834</t>
  </si>
  <si>
    <t>CARRIER FB4BSF060 внутренний блок</t>
  </si>
  <si>
    <t>35261</t>
  </si>
  <si>
    <t>1220</t>
  </si>
  <si>
    <t>859</t>
  </si>
  <si>
    <t>CARRIER 38CKC-24-X-7 внешний блок</t>
  </si>
  <si>
    <t>38989</t>
  </si>
  <si>
    <t>1349</t>
  </si>
  <si>
    <t>950</t>
  </si>
  <si>
    <t>557 мм</t>
  </si>
  <si>
    <t>572 мм</t>
  </si>
  <si>
    <t>CARRIER 38CKC-36-X-9 внешний блок</t>
  </si>
  <si>
    <t>42545</t>
  </si>
  <si>
    <t>1472</t>
  </si>
  <si>
    <t>760 мм</t>
  </si>
  <si>
    <t>CARRIER 40JX060 внутренний блок</t>
  </si>
  <si>
    <t>43816</t>
  </si>
  <si>
    <t>1516</t>
  </si>
  <si>
    <t>1068</t>
  </si>
  <si>
    <t>CARRIER 38CKE024-X-7 внешний блок кондиционера R410A</t>
  </si>
  <si>
    <t>43932</t>
  </si>
  <si>
    <t>1520</t>
  </si>
  <si>
    <t>1071</t>
  </si>
  <si>
    <t>CARRIER 40LZA080 внутренний блок</t>
  </si>
  <si>
    <t>44568</t>
  </si>
  <si>
    <t>1542</t>
  </si>
  <si>
    <t>1086</t>
  </si>
  <si>
    <t>CARRIER 38CKE036-X-9 внешний блок кондиционера R410A</t>
  </si>
  <si>
    <t>49077</t>
  </si>
  <si>
    <t>1698</t>
  </si>
  <si>
    <t>1196</t>
  </si>
  <si>
    <t>CARRIER 38VTA060 внешний блок</t>
  </si>
  <si>
    <t>51504</t>
  </si>
  <si>
    <t>1782</t>
  </si>
  <si>
    <t>1255</t>
  </si>
  <si>
    <t>CARRIER 40RQ-012 внутренний блок</t>
  </si>
  <si>
    <t>53846</t>
  </si>
  <si>
    <t>1863</t>
  </si>
  <si>
    <t>1312</t>
  </si>
  <si>
    <t>CARRIER 38CKC-48-X-9 внешний блок</t>
  </si>
  <si>
    <t>64106</t>
  </si>
  <si>
    <t>2218</t>
  </si>
  <si>
    <t>1563</t>
  </si>
  <si>
    <t>710 мм</t>
  </si>
  <si>
    <t>762 мм</t>
  </si>
  <si>
    <t>CARRIER 38CKE048-X-9 внешний блок кондиционера R410A</t>
  </si>
  <si>
    <t>71245</t>
  </si>
  <si>
    <t>2465</t>
  </si>
  <si>
    <t>1737</t>
  </si>
  <si>
    <t>CARRIER 38CKC-60-X-9 внешний блок</t>
  </si>
  <si>
    <t>76852</t>
  </si>
  <si>
    <t>2659</t>
  </si>
  <si>
    <t>1014 мм</t>
  </si>
  <si>
    <t>CARRIER 38CKE060-X-9 внешний блок кондиционера R410A</t>
  </si>
  <si>
    <t>83298</t>
  </si>
  <si>
    <t>2882</t>
  </si>
  <si>
    <t>2030</t>
  </si>
  <si>
    <t>CARRIER 38HDS100 внешний блок</t>
  </si>
  <si>
    <t>CARRIER 38LZA080 внешний блок</t>
  </si>
  <si>
    <t>110293</t>
  </si>
  <si>
    <t>3816</t>
  </si>
  <si>
    <t>CARRIER 38QF-120 внешний блок</t>
  </si>
  <si>
    <t>187290</t>
  </si>
  <si>
    <t>6480</t>
  </si>
  <si>
    <t>4566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</si>
</sst>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;#,##0.00_р_.;&quot;--&quot;"/>
    <numFmt numFmtId="165" formatCode="#,##0.00_р_."/>
  </numFmts>
  <fonts count="24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2"/>
      <name val="Tahoma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6" fillId="0" borderId="0" xfId="0" applyFont="1" applyAlignment="1">
      <alignment/>
    </xf>
    <xf numFmtId="14" fontId="2" fillId="0" borderId="21" xfId="0" applyNumberFormat="1" applyFont="1" applyBorder="1" applyAlignment="1">
      <alignment horizontal="center"/>
    </xf>
    <xf numFmtId="0" fontId="3" fillId="25" borderId="22" xfId="0" applyFont="1" applyFill="1" applyBorder="1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㼿㼿㼿㼿㼿㼿?_x0000__x0000__x0000__x0000__x0000__x0000_" xfId="15"/>
    <cellStyle name="㼿㼿㼿㼿㼿㼿?_x0000__x0000__x0000__x0000__x0000__x0000_" xfId="16"/>
    <cellStyle name="㼿㼿㼿㼿㼿㼿?_x0000__x0000__x0000__x0000__x0000__x0000_" xfId="17"/>
    <cellStyle name="㼿㼿㼿㼿㼿㼿?_x0000__x0000__x0000__x0000__x0000__x0000_" xfId="18"/>
    <cellStyle name="㼿㼿㼿㼿㼿㼿?_x0000__x0000__x0000__x0000__x0000__x0000_" xfId="19"/>
    <cellStyle name="㼿㼿㼿㼿㼿㼿?_x0000__x0000__x0000__x0000__x0000__x0000_" xfId="20"/>
    <cellStyle name="㼿㼿㼿㼿㼿㼿?_x0000__x0000__x0000__x0000__x0000__x0000_" xfId="21"/>
    <cellStyle name="㼿㼿㼿㼿㼿㼿?_x0000__x0000__x0000__x0000__x0000__x0000_" xfId="22"/>
    <cellStyle name="㼿㼿㼿㼿㼿㼿?_x0000__x0000__x0000__x0000__x0000__x0000_" xfId="23"/>
    <cellStyle name="㼿㼿㼿㼿㼿㼿?_x0000__x0000__x0000__x0000__x0000__x0000_" xfId="24"/>
    <cellStyle name="㼿㼿㼿㼿㼿㼿?_x0000__x0000__x0000__x0000__x0000__x0000_" xfId="25"/>
    <cellStyle name="㼿㼿㼿㼿㼿㼿?_x0000__x0000__x0000__x0000__x0000__x0000_" xfId="26"/>
    <cellStyle name="㼿㼿㼿㼿㼿㼿?_x0000__x0000__x0000__x0000__x0000__x0000_" xfId="27"/>
    <cellStyle name="㼿㼿㼿㼿㼿㼿?_x0000__x0000__x0000__x0000__x0000__x0000_" xfId="28"/>
    <cellStyle name="㼿㼿㼿㼿㼿㼿?_x0000__x0000__x0000__x0000__x0000__x0000_" xfId="29"/>
    <cellStyle name="㼿㼿㼿㼿㼿㼿?_x0000__x0000__x0000__x0000__x0000__x0000_" xfId="30"/>
    <cellStyle name="㼿㼿㼿㼿㼿㼿?_x0000__x0000__x0000__x0000__x0000__x0000_" xfId="31"/>
    <cellStyle name="㼿㼿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?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㼿?_x0000__x0000__x0000__x0000__x0000_" xfId="44"/>
    <cellStyle name="㼿㼿㼿㼿㼿?_x0000__x0000__x0000__x0000__x0000_" xfId="45"/>
    <cellStyle name="㼿㼿㼿㼿㼿?_x0000__x0000__x0000__x0000__x0000_" xfId="46"/>
    <cellStyle name="㼿㼿㼿㼿㼿?_x0000__x0000__x0000__x0000__x0000_" xfId="47"/>
    <cellStyle name="㼿㼿_x0000__x0000_" xfId="48"/>
    <cellStyle name="㼿㼿㼿㼿㼿㼿㼿㼿㼿_x0000__x0000__x0000__x0000__x0000__x0000__x0000__x0000__x0000_" xfId="49"/>
    <cellStyle name="㼿㼿㼿㼿_x0000__x0000__x0000__x0000_" xfId="50"/>
    <cellStyle name="㼿㼿㼿㼿㼿?_x0000__x0000__x0000__x0000__x0000_" xfId="51"/>
    <cellStyle name="㼿㼿㼿_x0000__x0000__x0000_" xfId="52"/>
    <cellStyle name="㼿㼿㼿㼿?_x0000__x0000__x0000__x0000_" xfId="53"/>
    <cellStyle name="㼿㼿㼿㼿㼿_x0000__x0000__x0000__x0000__x0000_" xfId="54"/>
    <cellStyle name="Percent" xfId="55"/>
    <cellStyle name="㼿㼿㼿㼿㼿㼿㼿㼿_x0000__x0000__x0000__x0000__x0000__x0000__x0000__x0000_" xfId="56"/>
    <cellStyle name="㼿㼿㼿㼿㼿㼿㼿㼿㼿㼿_x0000__x0000__x0000__x0000__x0000__x0000__x0000__x0000__x0000__x0000_" xfId="57"/>
    <cellStyle name="Comma" xfId="58"/>
    <cellStyle name="Comma [0]" xfId="59"/>
    <cellStyle name="㼿㼿㼿?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8"/>
  <sheetViews>
    <sheetView tabSelected="1" zoomScalePageLayoutView="0" workbookViewId="0" topLeftCell="A7">
      <selection activeCell="F25" sqref="F25"/>
    </sheetView>
  </sheetViews>
  <sheetFormatPr defaultColWidth="9.00390625" defaultRowHeight="12.75"/>
  <cols>
    <col min="1" max="1" width="1.625" style="0" customWidth="1"/>
    <col min="2" max="2" width="1.75390625" style="0" customWidth="1"/>
    <col min="3" max="3" width="2.00390625" style="0" customWidth="1"/>
    <col min="4" max="4" width="3.25390625" style="0" customWidth="1"/>
    <col min="5" max="5" width="50.75390625" style="0" customWidth="1"/>
    <col min="6" max="6" width="15.125" style="0" customWidth="1"/>
    <col min="7" max="7" width="12.125" style="0" customWidth="1"/>
    <col min="8" max="8" width="12.00390625" style="0" customWidth="1"/>
    <col min="9" max="11" width="10.75390625" style="0" customWidth="1"/>
    <col min="12" max="12" width="24.875" style="0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 customHeight="1">
      <c r="A8" s="20">
        <v>40739.506254803244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5">
      <c r="A9" s="21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3:14" ht="12.75">
      <c r="C10" s="13" t="s">
        <v>15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3:14" ht="12.75">
      <c r="C11" s="14"/>
      <c r="D11" s="13" t="s">
        <v>16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3:14" ht="12.75">
      <c r="C12" s="14"/>
      <c r="D12" s="15"/>
      <c r="E12" s="16" t="s">
        <v>5</v>
      </c>
      <c r="F12" s="16" t="s">
        <v>12</v>
      </c>
      <c r="G12" s="16" t="s">
        <v>13</v>
      </c>
      <c r="H12" s="16" t="s">
        <v>17</v>
      </c>
      <c r="I12" s="16" t="s">
        <v>18</v>
      </c>
      <c r="J12" s="16" t="s">
        <v>19</v>
      </c>
      <c r="K12" s="16" t="s">
        <v>20</v>
      </c>
      <c r="L12" s="17" t="s">
        <v>9</v>
      </c>
      <c r="M12" s="5"/>
      <c r="N12" s="5"/>
    </row>
    <row r="13" spans="3:12" ht="12.75">
      <c r="C13" s="14"/>
      <c r="D13" s="18"/>
      <c r="E13" t="s">
        <v>21</v>
      </c>
      <c r="F13" s="22" t="s">
        <v>22</v>
      </c>
      <c r="G13" s="22" t="s">
        <v>23</v>
      </c>
      <c r="H13" s="22" t="s">
        <v>24</v>
      </c>
      <c r="I13" t="s">
        <v>25</v>
      </c>
      <c r="J13" t="s">
        <v>26</v>
      </c>
      <c r="K13" t="s">
        <v>27</v>
      </c>
      <c r="L13" s="19">
        <f>HYPERLINK("http://nimal.webcrm.ru/catalog/productCard/?catid=6vu6eb","GC-S07HRIN1 на сайте")</f>
        <v>0</v>
      </c>
    </row>
    <row r="14" spans="3:12" ht="12.75">
      <c r="C14" s="14"/>
      <c r="D14" s="18"/>
      <c r="E14" t="s">
        <v>28</v>
      </c>
      <c r="F14" s="22" t="s">
        <v>29</v>
      </c>
      <c r="G14" s="22" t="s">
        <v>30</v>
      </c>
      <c r="H14" s="22" t="s">
        <v>31</v>
      </c>
      <c r="I14" t="s">
        <v>25</v>
      </c>
      <c r="J14" t="s">
        <v>32</v>
      </c>
      <c r="K14" t="s">
        <v>33</v>
      </c>
      <c r="L14" s="19">
        <f>HYPERLINK("http://nimal.webcrm.ru/catalog/productCard/?catid=5obkep","GC-S09HRIN1 на сайте")</f>
        <v>0</v>
      </c>
    </row>
    <row r="15" spans="3:12" ht="12.75">
      <c r="C15" s="14"/>
      <c r="D15" s="18"/>
      <c r="E15" t="s">
        <v>34</v>
      </c>
      <c r="F15" s="22" t="s">
        <v>35</v>
      </c>
      <c r="G15" s="22" t="s">
        <v>36</v>
      </c>
      <c r="H15" s="22" t="s">
        <v>37</v>
      </c>
      <c r="I15" t="s">
        <v>25</v>
      </c>
      <c r="J15" t="s">
        <v>38</v>
      </c>
      <c r="K15" t="s">
        <v>39</v>
      </c>
      <c r="L15" s="19">
        <f>HYPERLINK("http://nimal.webcrm.ru/catalog/productCard/?catid=rhyc3t","GC-S12HRIN1 на сайте")</f>
        <v>0</v>
      </c>
    </row>
    <row r="16" spans="3:12" ht="12.75">
      <c r="C16" s="14"/>
      <c r="D16" s="18"/>
      <c r="E16" t="s">
        <v>40</v>
      </c>
      <c r="F16" s="22" t="s">
        <v>41</v>
      </c>
      <c r="G16" s="22" t="s">
        <v>42</v>
      </c>
      <c r="H16" s="22" t="s">
        <v>43</v>
      </c>
      <c r="I16" t="s">
        <v>44</v>
      </c>
      <c r="J16" t="s">
        <v>32</v>
      </c>
      <c r="K16" t="s">
        <v>45</v>
      </c>
      <c r="L16" s="19">
        <f>HYPERLINK("http://nimal.webcrm.ru/catalog/productCard/?catid=7txmcd","GC-ES09HRI (инвертор) на сайте")</f>
        <v>0</v>
      </c>
    </row>
    <row r="17" spans="3:12" ht="12.75">
      <c r="C17" s="14"/>
      <c r="D17" s="18"/>
      <c r="E17" t="s">
        <v>46</v>
      </c>
      <c r="F17" s="22" t="s">
        <v>47</v>
      </c>
      <c r="G17" s="22" t="s">
        <v>48</v>
      </c>
      <c r="H17" s="22" t="s">
        <v>49</v>
      </c>
      <c r="I17" t="s">
        <v>50</v>
      </c>
      <c r="J17" t="s">
        <v>26</v>
      </c>
      <c r="K17" t="s">
        <v>27</v>
      </c>
      <c r="L17" s="19">
        <f>HYPERLINK("http://nimal.webcrm.ru/catalog/productCard/?catid=9tbdhr","GC-N07HRIN1-Neo на сайте")</f>
        <v>0</v>
      </c>
    </row>
    <row r="18" spans="3:12" ht="12.75">
      <c r="C18" s="14"/>
      <c r="D18" s="18"/>
      <c r="E18" t="s">
        <v>51</v>
      </c>
      <c r="F18" s="22" t="s">
        <v>52</v>
      </c>
      <c r="G18" s="22" t="s">
        <v>53</v>
      </c>
      <c r="H18" s="22" t="s">
        <v>54</v>
      </c>
      <c r="I18" t="s">
        <v>50</v>
      </c>
      <c r="J18" t="s">
        <v>32</v>
      </c>
      <c r="K18" t="s">
        <v>33</v>
      </c>
      <c r="L18" s="19">
        <f>HYPERLINK("http://nimal.webcrm.ru/catalog/productCard/?catid=x1ux0a","GC-N09HRIN1-Neo на сайте")</f>
        <v>0</v>
      </c>
    </row>
    <row r="19" spans="3:12" ht="12.75">
      <c r="C19" s="14"/>
      <c r="D19" s="18"/>
      <c r="E19" t="s">
        <v>55</v>
      </c>
      <c r="F19" s="22" t="s">
        <v>56</v>
      </c>
      <c r="G19" s="22" t="s">
        <v>57</v>
      </c>
      <c r="H19" s="22" t="s">
        <v>58</v>
      </c>
      <c r="I19" t="s">
        <v>25</v>
      </c>
      <c r="J19" t="s">
        <v>59</v>
      </c>
      <c r="K19" t="s">
        <v>60</v>
      </c>
      <c r="L19" s="19">
        <f>HYPERLINK("http://nimal.webcrm.ru/catalog/productCard/?catid=tibygd","GC-S18HRIN1 на сайте")</f>
        <v>0</v>
      </c>
    </row>
    <row r="20" spans="3:12" ht="12.75">
      <c r="C20" s="14"/>
      <c r="D20" s="18"/>
      <c r="E20" t="s">
        <v>61</v>
      </c>
      <c r="F20" s="22" t="s">
        <v>62</v>
      </c>
      <c r="G20" s="22" t="s">
        <v>63</v>
      </c>
      <c r="H20" s="22" t="s">
        <v>64</v>
      </c>
      <c r="I20" t="s">
        <v>44</v>
      </c>
      <c r="J20" t="s">
        <v>38</v>
      </c>
      <c r="K20" t="s">
        <v>65</v>
      </c>
      <c r="L20" s="19">
        <f>HYPERLINK("http://nimal.webcrm.ru/catalog/productCard/?catid=cjgc22","GC-ES12HRI (инвертор) на сайте")</f>
        <v>0</v>
      </c>
    </row>
    <row r="21" spans="3:12" ht="12.75">
      <c r="C21" s="14"/>
      <c r="D21" s="18"/>
      <c r="E21" t="s">
        <v>66</v>
      </c>
      <c r="F21" s="22" t="s">
        <v>67</v>
      </c>
      <c r="G21" s="22" t="s">
        <v>68</v>
      </c>
      <c r="H21" s="22" t="s">
        <v>69</v>
      </c>
      <c r="I21" t="s">
        <v>50</v>
      </c>
      <c r="J21" t="s">
        <v>38</v>
      </c>
      <c r="K21" t="s">
        <v>65</v>
      </c>
      <c r="L21" s="19">
        <f>HYPERLINK("http://nimal.webcrm.ru/catalog/productCard/?catid=oex52l","GC-N12HRIN1-Neo на сайте")</f>
        <v>0</v>
      </c>
    </row>
    <row r="22" spans="3:12" ht="12.75">
      <c r="C22" s="14"/>
      <c r="D22" s="18"/>
      <c r="E22" t="s">
        <v>70</v>
      </c>
      <c r="F22" s="22" t="s">
        <v>71</v>
      </c>
      <c r="G22" s="22" t="s">
        <v>72</v>
      </c>
      <c r="H22" s="22" t="s">
        <v>73</v>
      </c>
      <c r="I22" t="s">
        <v>25</v>
      </c>
      <c r="L22" s="19">
        <f>HYPERLINK("http://nimal.webcrm.ru/catalog/productCard/?catid=de11wl","GC-S24HRIN1 на сайте")</f>
        <v>0</v>
      </c>
    </row>
    <row r="23" spans="3:12" ht="12.75">
      <c r="C23" s="14"/>
      <c r="D23" s="18"/>
      <c r="E23" t="s">
        <v>75</v>
      </c>
      <c r="F23" s="22" t="s">
        <v>76</v>
      </c>
      <c r="G23" s="22" t="s">
        <v>77</v>
      </c>
      <c r="H23" s="22" t="s">
        <v>78</v>
      </c>
      <c r="I23" t="s">
        <v>79</v>
      </c>
      <c r="J23" t="s">
        <v>32</v>
      </c>
      <c r="K23" t="s">
        <v>45</v>
      </c>
      <c r="L23" s="19">
        <f>HYPERLINK("http://nimal.webcrm.ru/catalog/productCard/?catid=7ud9dm","GC-EN09HRI (инвертор) на сайте")</f>
        <v>0</v>
      </c>
    </row>
    <row r="24" spans="3:12" ht="12.75">
      <c r="C24" s="14"/>
      <c r="D24" s="18"/>
      <c r="E24" t="s">
        <v>80</v>
      </c>
      <c r="F24" s="22" t="s">
        <v>76</v>
      </c>
      <c r="G24" s="22" t="s">
        <v>77</v>
      </c>
      <c r="H24" s="22" t="s">
        <v>78</v>
      </c>
      <c r="I24" t="s">
        <v>79</v>
      </c>
      <c r="J24" t="s">
        <v>38</v>
      </c>
      <c r="K24" t="s">
        <v>65</v>
      </c>
      <c r="L24" s="19">
        <f>HYPERLINK("http://nimal.webcrm.ru/catalog/productCard/?catid=iuxnkn","GC-EN09HRIN1-Neo (инвертор) на сайте")</f>
        <v>0</v>
      </c>
    </row>
    <row r="25" spans="3:12" ht="12.75">
      <c r="C25" s="14"/>
      <c r="D25" s="18"/>
      <c r="E25" t="s">
        <v>81</v>
      </c>
      <c r="F25" s="22" t="s">
        <v>82</v>
      </c>
      <c r="G25" s="22" t="s">
        <v>83</v>
      </c>
      <c r="H25" s="22" t="s">
        <v>84</v>
      </c>
      <c r="I25" t="s">
        <v>79</v>
      </c>
      <c r="J25" t="s">
        <v>38</v>
      </c>
      <c r="K25" t="s">
        <v>65</v>
      </c>
      <c r="L25" s="19">
        <f>HYPERLINK("http://nimal.webcrm.ru/catalog/productCard/?catid=63ikea","GC-EN12HRIN1-Neo (инвертор) на сайте")</f>
        <v>0</v>
      </c>
    </row>
    <row r="26" spans="3:12" ht="12.75">
      <c r="C26" s="14"/>
      <c r="D26" s="18"/>
      <c r="E26" t="s">
        <v>85</v>
      </c>
      <c r="F26" s="22" t="s">
        <v>82</v>
      </c>
      <c r="G26" s="22" t="s">
        <v>83</v>
      </c>
      <c r="H26" s="22" t="s">
        <v>84</v>
      </c>
      <c r="I26" t="s">
        <v>79</v>
      </c>
      <c r="J26" t="s">
        <v>38</v>
      </c>
      <c r="K26" t="s">
        <v>65</v>
      </c>
      <c r="L26" s="19">
        <f>HYPERLINK("http://nimal.webcrm.ru/catalog/productCard/?catid=mlz92p","GC-EN12HRI (инвертор) на сайте")</f>
        <v>0</v>
      </c>
    </row>
    <row r="27" spans="3:12" ht="12.75">
      <c r="C27" s="14"/>
      <c r="D27" s="18"/>
      <c r="E27" t="s">
        <v>86</v>
      </c>
      <c r="F27" s="22" t="s">
        <v>87</v>
      </c>
      <c r="G27" s="22" t="s">
        <v>88</v>
      </c>
      <c r="H27" s="22" t="s">
        <v>89</v>
      </c>
      <c r="I27" t="s">
        <v>44</v>
      </c>
      <c r="J27" t="s">
        <v>59</v>
      </c>
      <c r="K27" t="s">
        <v>90</v>
      </c>
      <c r="L27" s="19">
        <f>HYPERLINK("http://nimal.webcrm.ru/catalog/productCard/?catid=q2wvxx","GC-ES18HRI (инвертор) на сайте")</f>
        <v>0</v>
      </c>
    </row>
    <row r="28" spans="3:12" ht="12.75">
      <c r="C28" s="14"/>
      <c r="D28" s="18"/>
      <c r="E28" t="s">
        <v>91</v>
      </c>
      <c r="F28" s="22" t="s">
        <v>92</v>
      </c>
      <c r="G28" s="22" t="s">
        <v>93</v>
      </c>
      <c r="H28" s="22" t="s">
        <v>94</v>
      </c>
      <c r="I28" t="s">
        <v>25</v>
      </c>
      <c r="J28" t="s">
        <v>95</v>
      </c>
      <c r="K28" t="s">
        <v>96</v>
      </c>
      <c r="L28" s="19">
        <f>HYPERLINK("http://nimal.webcrm.ru/catalog/productCard/?catid=tn6zni","GC-S30HRIN1 на сайте")</f>
        <v>0</v>
      </c>
    </row>
    <row r="29" spans="3:12" ht="12.75">
      <c r="C29" s="14"/>
      <c r="D29" s="18"/>
      <c r="E29" t="s">
        <v>97</v>
      </c>
      <c r="F29" s="22" t="s">
        <v>98</v>
      </c>
      <c r="G29" s="22" t="s">
        <v>99</v>
      </c>
      <c r="H29" s="22" t="s">
        <v>100</v>
      </c>
      <c r="I29" t="s">
        <v>25</v>
      </c>
      <c r="J29" t="s">
        <v>101</v>
      </c>
      <c r="K29" t="s">
        <v>102</v>
      </c>
      <c r="L29" s="19">
        <f>HYPERLINK("http://nimal.webcrm.ru/catalog/productCard/?catid=fjki47","GC-S36HRIN1 на сайте")</f>
        <v>0</v>
      </c>
    </row>
    <row r="30" spans="3:14" ht="12.75">
      <c r="C30" s="14"/>
      <c r="D30" s="13" t="s">
        <v>103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3:14" ht="12.75">
      <c r="C31" s="14"/>
      <c r="D31" s="13" t="s">
        <v>104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3:14" ht="12.75">
      <c r="C32" s="14"/>
      <c r="D32" s="15"/>
      <c r="E32" s="16" t="s">
        <v>5</v>
      </c>
      <c r="F32" s="16" t="s">
        <v>12</v>
      </c>
      <c r="G32" s="16" t="s">
        <v>13</v>
      </c>
      <c r="H32" s="16" t="s">
        <v>17</v>
      </c>
      <c r="I32" s="16" t="s">
        <v>18</v>
      </c>
      <c r="J32" s="16" t="s">
        <v>19</v>
      </c>
      <c r="K32" s="16" t="s">
        <v>20</v>
      </c>
      <c r="L32" s="17" t="s">
        <v>9</v>
      </c>
      <c r="M32" s="5"/>
      <c r="N32" s="5"/>
    </row>
    <row r="33" spans="3:12" ht="12.75">
      <c r="C33" s="14"/>
      <c r="D33" s="18"/>
      <c r="E33" t="s">
        <v>105</v>
      </c>
      <c r="F33" s="22" t="s">
        <v>106</v>
      </c>
      <c r="G33" s="22" t="s">
        <v>107</v>
      </c>
      <c r="H33" s="22" t="s">
        <v>48</v>
      </c>
      <c r="I33" t="s">
        <v>108</v>
      </c>
      <c r="J33" t="s">
        <v>38</v>
      </c>
      <c r="K33" t="s">
        <v>109</v>
      </c>
      <c r="L33" s="19">
        <f>HYPERLINK("http://nimal.webcrm.ru/catalog/productCard/?catid=kolqi0","RAS-14EH2/RAC-14EH2 на сайте")</f>
        <v>0</v>
      </c>
    </row>
    <row r="34" spans="3:12" ht="12.75">
      <c r="C34" s="14"/>
      <c r="D34" s="18"/>
      <c r="E34" t="s">
        <v>110</v>
      </c>
      <c r="F34" s="22" t="s">
        <v>111</v>
      </c>
      <c r="G34" s="22" t="s">
        <v>112</v>
      </c>
      <c r="H34" s="22" t="s">
        <v>63</v>
      </c>
      <c r="I34" t="s">
        <v>113</v>
      </c>
      <c r="J34" t="s">
        <v>38</v>
      </c>
      <c r="K34" t="s">
        <v>109</v>
      </c>
      <c r="L34" s="19">
        <f>HYPERLINK("http://nimal.webcrm.ru/catalog/productCard/?catid=o68bve","RAS-14JH2/RAC-14JH2 на сайте")</f>
        <v>0</v>
      </c>
    </row>
    <row r="35" spans="3:12" ht="12.75">
      <c r="C35" s="14"/>
      <c r="D35" s="18"/>
      <c r="E35" t="s">
        <v>114</v>
      </c>
      <c r="F35" s="22" t="s">
        <v>115</v>
      </c>
      <c r="G35" s="22" t="s">
        <v>116</v>
      </c>
      <c r="H35" s="22" t="s">
        <v>117</v>
      </c>
      <c r="I35" t="s">
        <v>118</v>
      </c>
      <c r="J35" t="s">
        <v>119</v>
      </c>
      <c r="K35" t="s">
        <v>120</v>
      </c>
      <c r="L35" s="19">
        <f>HYPERLINK("http://nimal.webcrm.ru/catalog/productCard/?catid=dubr3r","RAS-10SH2/RAC10SH2  на сайте")</f>
        <v>0</v>
      </c>
    </row>
    <row r="36" spans="3:12" ht="12.75">
      <c r="C36" s="14"/>
      <c r="D36" s="18"/>
      <c r="E36" t="s">
        <v>121</v>
      </c>
      <c r="F36" s="22" t="s">
        <v>122</v>
      </c>
      <c r="G36" s="22" t="s">
        <v>123</v>
      </c>
      <c r="H36" s="22" t="s">
        <v>124</v>
      </c>
      <c r="I36" t="s">
        <v>108</v>
      </c>
      <c r="J36" t="s">
        <v>125</v>
      </c>
      <c r="K36" t="s">
        <v>126</v>
      </c>
      <c r="L36" s="19">
        <f>HYPERLINK("http://nimal.webcrm.ru/catalog/productCard/?catid=daugfc","18EH2/RAC-18EH2  на сайте")</f>
        <v>0</v>
      </c>
    </row>
    <row r="37" spans="3:12" ht="12.75">
      <c r="C37" s="14"/>
      <c r="D37" s="18"/>
      <c r="E37" t="s">
        <v>127</v>
      </c>
      <c r="F37" s="22" t="s">
        <v>128</v>
      </c>
      <c r="G37" s="22" t="s">
        <v>129</v>
      </c>
      <c r="H37" s="22" t="s">
        <v>130</v>
      </c>
      <c r="I37" t="s">
        <v>118</v>
      </c>
      <c r="J37" t="s">
        <v>38</v>
      </c>
      <c r="K37" t="s">
        <v>109</v>
      </c>
      <c r="L37" s="19">
        <f>HYPERLINK("http://nimal.webcrm.ru/catalog/productCard/?catid=yacghi","RAS-14SH2/RAC14SH2  на сайте")</f>
        <v>0</v>
      </c>
    </row>
    <row r="38" spans="3:12" ht="12.75">
      <c r="C38" s="14"/>
      <c r="D38" s="18"/>
      <c r="E38" t="s">
        <v>131</v>
      </c>
      <c r="F38" s="22" t="s">
        <v>132</v>
      </c>
      <c r="G38" s="22" t="s">
        <v>133</v>
      </c>
      <c r="H38" s="22" t="s">
        <v>134</v>
      </c>
      <c r="I38" t="s">
        <v>108</v>
      </c>
      <c r="J38" t="s">
        <v>135</v>
      </c>
      <c r="K38" t="s">
        <v>136</v>
      </c>
      <c r="L38" s="19">
        <f>HYPERLINK("http://nimal.webcrm.ru/catalog/productCard/?catid=bb674o","30EH2/RAC-30EH2  на сайте")</f>
        <v>0</v>
      </c>
    </row>
    <row r="39" spans="3:12" ht="12.75">
      <c r="C39" s="14"/>
      <c r="D39" s="18"/>
      <c r="E39" t="s">
        <v>137</v>
      </c>
      <c r="F39" s="22" t="s">
        <v>138</v>
      </c>
      <c r="G39" s="22" t="s">
        <v>139</v>
      </c>
      <c r="H39" s="22" t="s">
        <v>129</v>
      </c>
      <c r="I39" t="s">
        <v>140</v>
      </c>
      <c r="J39" t="s">
        <v>119</v>
      </c>
      <c r="K39" t="s">
        <v>141</v>
      </c>
      <c r="L39" s="19">
        <f>HYPERLINK("http://nimal.webcrm.ru/catalog/productCard/?catid=vtcua8","RAS-10XH1/RAC-10XH1 на сайте")</f>
        <v>0</v>
      </c>
    </row>
    <row r="40" spans="3:12" ht="12.75">
      <c r="C40" s="14"/>
      <c r="D40" s="18"/>
      <c r="E40" t="s">
        <v>142</v>
      </c>
      <c r="F40" s="22" t="s">
        <v>143</v>
      </c>
      <c r="G40" s="22" t="s">
        <v>144</v>
      </c>
      <c r="H40" s="22" t="s">
        <v>145</v>
      </c>
      <c r="I40" t="s">
        <v>140</v>
      </c>
      <c r="J40" t="s">
        <v>38</v>
      </c>
      <c r="K40" t="s">
        <v>109</v>
      </c>
      <c r="L40" s="19">
        <f>HYPERLINK("http://nimal.webcrm.ru/catalog/productCard/?catid=mop78q"," RAS-14XH1/RAC-14XH1 на сайте")</f>
        <v>0</v>
      </c>
    </row>
    <row r="41" spans="3:14" ht="12.75">
      <c r="C41" s="14"/>
      <c r="D41" s="13" t="s">
        <v>146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ht="12.75">
      <c r="C42" s="14"/>
      <c r="D42" s="15"/>
      <c r="E42" s="16" t="s">
        <v>5</v>
      </c>
      <c r="F42" s="16" t="s">
        <v>12</v>
      </c>
      <c r="G42" s="16" t="s">
        <v>13</v>
      </c>
      <c r="H42" s="16" t="s">
        <v>17</v>
      </c>
      <c r="I42" s="16" t="s">
        <v>18</v>
      </c>
      <c r="J42" s="16" t="s">
        <v>19</v>
      </c>
      <c r="K42" s="16" t="s">
        <v>20</v>
      </c>
      <c r="L42" s="17" t="s">
        <v>9</v>
      </c>
      <c r="M42" s="5"/>
      <c r="N42" s="5"/>
    </row>
    <row r="43" spans="3:12" ht="12.75">
      <c r="C43" s="14"/>
      <c r="D43" s="18"/>
      <c r="E43" t="s">
        <v>147</v>
      </c>
      <c r="F43" s="22" t="s">
        <v>148</v>
      </c>
      <c r="G43" s="22" t="s">
        <v>149</v>
      </c>
      <c r="H43" s="22" t="s">
        <v>150</v>
      </c>
      <c r="I43" t="s">
        <v>151</v>
      </c>
      <c r="J43" t="s">
        <v>152</v>
      </c>
      <c r="K43" t="s">
        <v>152</v>
      </c>
      <c r="L43" s="19">
        <f>HYPERLINK("http://nimal.webcrm.ru/catalog/productCard/?catid=69ewc0","RAS-08BH5/RAC08BH5  на сайте")</f>
        <v>0</v>
      </c>
    </row>
    <row r="44" spans="3:12" ht="12.75">
      <c r="C44" s="14"/>
      <c r="D44" s="18"/>
      <c r="E44" t="s">
        <v>153</v>
      </c>
      <c r="F44" s="22" t="s">
        <v>154</v>
      </c>
      <c r="G44" s="22" t="s">
        <v>155</v>
      </c>
      <c r="H44" s="22" t="s">
        <v>156</v>
      </c>
      <c r="I44" t="s">
        <v>151</v>
      </c>
      <c r="J44" t="s">
        <v>157</v>
      </c>
      <c r="K44" t="s">
        <v>158</v>
      </c>
      <c r="L44" s="19">
        <f>HYPERLINK("http://nimal.webcrm.ru/catalog/productCard/?catid=dfbqu2","RAS-10BH5/RAC-10BH5  на сайте")</f>
        <v>0</v>
      </c>
    </row>
    <row r="45" spans="3:12" ht="12.75">
      <c r="C45" s="14"/>
      <c r="D45" s="18"/>
      <c r="E45" t="s">
        <v>159</v>
      </c>
      <c r="F45" s="22" t="s">
        <v>160</v>
      </c>
      <c r="G45" s="22" t="s">
        <v>161</v>
      </c>
      <c r="H45" s="22" t="s">
        <v>162</v>
      </c>
      <c r="I45" t="s">
        <v>151</v>
      </c>
      <c r="J45" t="s">
        <v>163</v>
      </c>
      <c r="K45" t="s">
        <v>32</v>
      </c>
      <c r="L45" s="19">
        <f>HYPERLINK("http://nimal.webcrm.ru/catalog/productCard/?catid=qdtszz","RAS-08AH1/RAC08AH1  на сайте")</f>
        <v>0</v>
      </c>
    </row>
    <row r="46" spans="3:12" ht="12.75">
      <c r="C46" s="14"/>
      <c r="D46" s="18"/>
      <c r="E46" t="s">
        <v>164</v>
      </c>
      <c r="F46" s="22" t="s">
        <v>165</v>
      </c>
      <c r="G46" s="22" t="s">
        <v>166</v>
      </c>
      <c r="H46" s="22" t="s">
        <v>167</v>
      </c>
      <c r="I46" t="s">
        <v>151</v>
      </c>
      <c r="J46" t="s">
        <v>120</v>
      </c>
      <c r="K46" t="s">
        <v>65</v>
      </c>
      <c r="L46" s="19">
        <f>HYPERLINK("http://nimal.webcrm.ru/catalog/productCard/?catid=we3nxt","RAS-14BH5/RAC14BH5  на сайте")</f>
        <v>0</v>
      </c>
    </row>
    <row r="47" spans="3:12" ht="12.75">
      <c r="C47" s="14"/>
      <c r="D47" s="18"/>
      <c r="E47" t="s">
        <v>168</v>
      </c>
      <c r="F47" s="22" t="s">
        <v>169</v>
      </c>
      <c r="G47" s="22" t="s">
        <v>170</v>
      </c>
      <c r="H47" s="22" t="s">
        <v>171</v>
      </c>
      <c r="I47" t="s">
        <v>151</v>
      </c>
      <c r="J47" t="s">
        <v>157</v>
      </c>
      <c r="K47" t="s">
        <v>158</v>
      </c>
      <c r="L47" s="19">
        <f>HYPERLINK("http://nimal.webcrm.ru/catalog/productCard/?catid=sg67sa","RAS-10AH1/RAC10AH1  на сайте")</f>
        <v>0</v>
      </c>
    </row>
    <row r="48" spans="3:12" ht="12.75">
      <c r="C48" s="14"/>
      <c r="D48" s="18"/>
      <c r="E48" t="s">
        <v>172</v>
      </c>
      <c r="F48" s="22" t="s">
        <v>173</v>
      </c>
      <c r="G48" s="22" t="s">
        <v>78</v>
      </c>
      <c r="H48" s="22" t="s">
        <v>174</v>
      </c>
      <c r="I48" t="s">
        <v>175</v>
      </c>
      <c r="J48" t="s">
        <v>152</v>
      </c>
      <c r="K48" t="s">
        <v>152</v>
      </c>
      <c r="L48" s="19">
        <f>HYPERLINK("http://nimal.webcrm.ru/catalog/productCard/?catid=a1v5d0","Кондиционер RAS-08LH1/RAC08LH1 Hitachi на сайте")</f>
        <v>0</v>
      </c>
    </row>
    <row r="49" spans="3:12" ht="12.75">
      <c r="C49" s="14"/>
      <c r="D49" s="18"/>
      <c r="E49" t="s">
        <v>176</v>
      </c>
      <c r="F49" s="22" t="s">
        <v>173</v>
      </c>
      <c r="G49" s="22" t="s">
        <v>78</v>
      </c>
      <c r="H49" s="22" t="s">
        <v>174</v>
      </c>
      <c r="I49" t="s">
        <v>175</v>
      </c>
      <c r="J49" t="s">
        <v>152</v>
      </c>
      <c r="K49" t="s">
        <v>152</v>
      </c>
      <c r="L49" s="19">
        <f>HYPERLINK("http://nimal.webcrm.ru/catalog/productCard/?catid=c9jmdp","RAS-08LH1(B)/RAC08LH1  на сайте")</f>
        <v>0</v>
      </c>
    </row>
    <row r="50" spans="3:12" ht="12.75">
      <c r="C50" s="14"/>
      <c r="D50" s="18"/>
      <c r="E50" t="s">
        <v>177</v>
      </c>
      <c r="F50" s="22" t="s">
        <v>178</v>
      </c>
      <c r="G50" s="22" t="s">
        <v>179</v>
      </c>
      <c r="H50" s="22" t="s">
        <v>180</v>
      </c>
      <c r="I50" t="s">
        <v>175</v>
      </c>
      <c r="J50" t="s">
        <v>181</v>
      </c>
      <c r="K50" t="s">
        <v>182</v>
      </c>
      <c r="L50" s="19">
        <f>HYPERLINK("http://nimal.webcrm.ru/catalog/productCard/?catid=510gio","RAS-10LH1/RAC10LH1  на сайте")</f>
        <v>0</v>
      </c>
    </row>
    <row r="51" spans="3:12" ht="12.75">
      <c r="C51" s="14"/>
      <c r="D51" s="18"/>
      <c r="E51" t="s">
        <v>183</v>
      </c>
      <c r="F51" s="22" t="s">
        <v>178</v>
      </c>
      <c r="G51" s="22" t="s">
        <v>179</v>
      </c>
      <c r="H51" s="22" t="s">
        <v>180</v>
      </c>
      <c r="I51" t="s">
        <v>175</v>
      </c>
      <c r="J51" t="s">
        <v>181</v>
      </c>
      <c r="K51" t="s">
        <v>182</v>
      </c>
      <c r="L51" s="19">
        <f>HYPERLINK("http://nimal.webcrm.ru/catalog/productCard/?catid=5gtgva","RAS-10LH1(B)/RAC10LH1  на сайте")</f>
        <v>0</v>
      </c>
    </row>
    <row r="52" spans="3:12" ht="12.75">
      <c r="C52" s="14"/>
      <c r="D52" s="18"/>
      <c r="E52" t="s">
        <v>184</v>
      </c>
      <c r="F52" s="22" t="s">
        <v>185</v>
      </c>
      <c r="G52" s="22" t="s">
        <v>186</v>
      </c>
      <c r="H52" s="22" t="s">
        <v>187</v>
      </c>
      <c r="I52" t="s">
        <v>175</v>
      </c>
      <c r="J52" t="s">
        <v>188</v>
      </c>
      <c r="K52" t="s">
        <v>189</v>
      </c>
      <c r="L52" s="19">
        <f>HYPERLINK("http://nimal.webcrm.ru/catalog/productCard/?catid=8ifk8w","RAS-14LH1/RAC14LH1  на сайте")</f>
        <v>0</v>
      </c>
    </row>
    <row r="53" spans="3:12" ht="12.75">
      <c r="C53" s="14"/>
      <c r="D53" s="18"/>
      <c r="E53" t="s">
        <v>190</v>
      </c>
      <c r="F53" s="22" t="s">
        <v>185</v>
      </c>
      <c r="G53" s="22" t="s">
        <v>186</v>
      </c>
      <c r="H53" s="22" t="s">
        <v>187</v>
      </c>
      <c r="I53" t="s">
        <v>175</v>
      </c>
      <c r="J53" t="s">
        <v>188</v>
      </c>
      <c r="K53" t="s">
        <v>189</v>
      </c>
      <c r="L53" s="19">
        <f>HYPERLINK("http://nimal.webcrm.ru/catalog/productCard/?catid=fyxo7b","RAS-14LH1(B)/RAC14LH1  на сайте")</f>
        <v>0</v>
      </c>
    </row>
    <row r="54" spans="3:12" ht="12.75">
      <c r="C54" s="14"/>
      <c r="D54" s="18"/>
      <c r="E54" t="s">
        <v>191</v>
      </c>
      <c r="F54" s="22" t="s">
        <v>192</v>
      </c>
      <c r="G54" s="22" t="s">
        <v>193</v>
      </c>
      <c r="H54" s="22" t="s">
        <v>194</v>
      </c>
      <c r="I54" t="s">
        <v>175</v>
      </c>
      <c r="J54" t="s">
        <v>195</v>
      </c>
      <c r="K54" t="s">
        <v>196</v>
      </c>
      <c r="L54" s="19">
        <f>HYPERLINK("http://nimal.webcrm.ru/catalog/productCard/?catid=5sqmna","RAS-18CH7/RAC18CH7  на сайте")</f>
        <v>0</v>
      </c>
    </row>
    <row r="55" spans="3:12" ht="12.75">
      <c r="C55" s="14"/>
      <c r="D55" s="18"/>
      <c r="E55" t="s">
        <v>197</v>
      </c>
      <c r="F55" s="22" t="s">
        <v>198</v>
      </c>
      <c r="G55" s="22" t="s">
        <v>199</v>
      </c>
      <c r="H55" s="22" t="s">
        <v>200</v>
      </c>
      <c r="I55" t="s">
        <v>175</v>
      </c>
      <c r="J55" t="s">
        <v>201</v>
      </c>
      <c r="K55" t="s">
        <v>196</v>
      </c>
      <c r="L55" s="19">
        <f>HYPERLINK("http://nimal.webcrm.ru/catalog/productCard/?catid=qxsjrh","RAS-18LH1/RAC18LH1  на сайте")</f>
        <v>0</v>
      </c>
    </row>
    <row r="56" spans="3:12" ht="12.75">
      <c r="C56" s="14"/>
      <c r="D56" s="18"/>
      <c r="E56" t="s">
        <v>202</v>
      </c>
      <c r="F56" s="22" t="s">
        <v>203</v>
      </c>
      <c r="G56" s="22" t="s">
        <v>204</v>
      </c>
      <c r="H56" s="22" t="s">
        <v>205</v>
      </c>
      <c r="I56" t="s">
        <v>175</v>
      </c>
      <c r="J56" t="s">
        <v>206</v>
      </c>
      <c r="K56" t="s">
        <v>207</v>
      </c>
      <c r="L56" s="19">
        <f>HYPERLINK("http://nimal.webcrm.ru/catalog/productCard/?catid=40ixqn","24CH7/RAC-24CH7  на сайте")</f>
        <v>0</v>
      </c>
    </row>
    <row r="57" spans="3:12" ht="12.75">
      <c r="C57" s="14"/>
      <c r="D57" s="18"/>
      <c r="E57" t="s">
        <v>208</v>
      </c>
      <c r="F57" s="22" t="s">
        <v>209</v>
      </c>
      <c r="G57" s="22" t="s">
        <v>210</v>
      </c>
      <c r="H57" s="22" t="s">
        <v>211</v>
      </c>
      <c r="I57" t="s">
        <v>175</v>
      </c>
      <c r="J57" t="s">
        <v>212</v>
      </c>
      <c r="K57" t="s">
        <v>213</v>
      </c>
      <c r="L57" s="19">
        <f>HYPERLINK("http://nimal.webcrm.ru/catalog/productCard/?catid=6e9x1","RAS-24LH1/RAC24LH1  на сайте")</f>
        <v>0</v>
      </c>
    </row>
    <row r="58" spans="3:12" ht="12.75">
      <c r="C58" s="14"/>
      <c r="D58" s="18"/>
      <c r="E58" t="s">
        <v>214</v>
      </c>
      <c r="F58" s="22" t="s">
        <v>215</v>
      </c>
      <c r="G58" s="22" t="s">
        <v>216</v>
      </c>
      <c r="H58" s="22" t="s">
        <v>217</v>
      </c>
      <c r="I58" t="s">
        <v>175</v>
      </c>
      <c r="J58" t="s">
        <v>218</v>
      </c>
      <c r="K58" t="s">
        <v>96</v>
      </c>
      <c r="L58" s="19">
        <f>HYPERLINK("http://nimal.webcrm.ru/catalog/productCard/?catid=i2rer9","RAS-30CH7/RAC-30CH7  на сайте")</f>
        <v>0</v>
      </c>
    </row>
    <row r="59" spans="3:14" ht="12.75">
      <c r="C59" s="14"/>
      <c r="D59" s="13" t="s">
        <v>219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3:14" ht="12.75">
      <c r="C60" s="14"/>
      <c r="D60" s="13" t="s">
        <v>220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3:14" ht="12.75">
      <c r="C61" s="14"/>
      <c r="D61" s="15"/>
      <c r="E61" s="16" t="s">
        <v>5</v>
      </c>
      <c r="F61" s="16" t="s">
        <v>12</v>
      </c>
      <c r="G61" s="16" t="s">
        <v>13</v>
      </c>
      <c r="H61" s="16" t="s">
        <v>17</v>
      </c>
      <c r="I61" s="16" t="s">
        <v>18</v>
      </c>
      <c r="J61" s="16" t="s">
        <v>19</v>
      </c>
      <c r="K61" s="16" t="s">
        <v>20</v>
      </c>
      <c r="L61" s="17" t="s">
        <v>9</v>
      </c>
      <c r="M61" s="5"/>
      <c r="N61" s="5"/>
    </row>
    <row r="62" spans="3:12" ht="12.75">
      <c r="C62" s="14"/>
      <c r="D62" s="18"/>
      <c r="E62" t="s">
        <v>221</v>
      </c>
      <c r="F62" s="22" t="s">
        <v>222</v>
      </c>
      <c r="G62" s="22" t="s">
        <v>223</v>
      </c>
      <c r="H62" s="22" t="s">
        <v>224</v>
      </c>
      <c r="J62" t="s">
        <v>119</v>
      </c>
      <c r="K62" t="s">
        <v>141</v>
      </c>
      <c r="L62" s="19">
        <f>HYPERLINK("http://nimal.webcrm.ru/catalog/productCard/?catid=dvtipq","Кондиционер S09AF - Inverter - LG AURO на сайте")</f>
        <v>0</v>
      </c>
    </row>
    <row r="63" spans="3:12" ht="12.75">
      <c r="C63" s="14"/>
      <c r="D63" s="18"/>
      <c r="E63" t="s">
        <v>225</v>
      </c>
      <c r="F63" s="22" t="s">
        <v>226</v>
      </c>
      <c r="G63" s="22" t="s">
        <v>227</v>
      </c>
      <c r="H63" s="22" t="s">
        <v>228</v>
      </c>
      <c r="J63" t="s">
        <v>38</v>
      </c>
      <c r="K63" t="s">
        <v>229</v>
      </c>
      <c r="L63" s="19">
        <f>HYPERLINK("http://nimal.webcrm.ru/catalog/productCard/?catid=icse25","Кондиционер S12AF - Inverter - LG AURO на сайте")</f>
        <v>0</v>
      </c>
    </row>
    <row r="64" spans="3:14" ht="12.75">
      <c r="C64" s="14"/>
      <c r="D64" s="13" t="s">
        <v>230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3:14" ht="12.75">
      <c r="C65" s="14"/>
      <c r="D65" s="15"/>
      <c r="E65" s="16" t="s">
        <v>5</v>
      </c>
      <c r="F65" s="16" t="s">
        <v>12</v>
      </c>
      <c r="G65" s="16" t="s">
        <v>13</v>
      </c>
      <c r="H65" s="16" t="s">
        <v>17</v>
      </c>
      <c r="I65" s="16" t="s">
        <v>18</v>
      </c>
      <c r="J65" s="16" t="s">
        <v>19</v>
      </c>
      <c r="K65" s="16" t="s">
        <v>20</v>
      </c>
      <c r="L65" s="17" t="s">
        <v>9</v>
      </c>
      <c r="M65" s="5"/>
      <c r="N65" s="5"/>
    </row>
    <row r="66" spans="3:12" ht="12.75">
      <c r="C66" s="14"/>
      <c r="D66" s="18"/>
      <c r="E66" t="s">
        <v>231</v>
      </c>
      <c r="F66" s="22" t="s">
        <v>232</v>
      </c>
      <c r="G66" s="22" t="s">
        <v>232</v>
      </c>
      <c r="H66" s="22" t="s">
        <v>232</v>
      </c>
      <c r="L66" s="19">
        <f>HYPERLINK("http://nimal.webcrm.ru/catalog/productCard/?catid=pm0zpy","S30PK на сайте")</f>
        <v>0</v>
      </c>
    </row>
    <row r="67" spans="3:12" ht="12.75">
      <c r="C67" s="14"/>
      <c r="D67" s="18"/>
      <c r="E67" t="s">
        <v>233</v>
      </c>
      <c r="F67" s="22" t="s">
        <v>232</v>
      </c>
      <c r="G67" s="22" t="s">
        <v>232</v>
      </c>
      <c r="H67" s="22" t="s">
        <v>232</v>
      </c>
      <c r="L67" s="19">
        <f>HYPERLINK("http://nimal.webcrm.ru/catalog/productCard/?catid=q5na0y","S36PK на сайте")</f>
        <v>0</v>
      </c>
    </row>
    <row r="68" spans="3:12" ht="12.75">
      <c r="C68" s="14"/>
      <c r="D68" s="18"/>
      <c r="E68" t="s">
        <v>234</v>
      </c>
      <c r="F68" s="22" t="s">
        <v>235</v>
      </c>
      <c r="G68" s="22" t="s">
        <v>236</v>
      </c>
      <c r="H68" s="22" t="s">
        <v>237</v>
      </c>
      <c r="J68" t="s">
        <v>238</v>
      </c>
      <c r="K68" t="s">
        <v>238</v>
      </c>
      <c r="L68" s="19">
        <f>HYPERLINK("http://nimal.webcrm.ru/catalog/productCard/?catid=76dsjm","G07SK на сайте")</f>
        <v>0</v>
      </c>
    </row>
    <row r="69" spans="3:12" ht="12.75">
      <c r="C69" s="14"/>
      <c r="D69" s="18"/>
      <c r="E69" t="s">
        <v>239</v>
      </c>
      <c r="F69" s="22" t="s">
        <v>240</v>
      </c>
      <c r="G69" s="22" t="s">
        <v>241</v>
      </c>
      <c r="H69" s="22" t="s">
        <v>242</v>
      </c>
      <c r="I69" t="s">
        <v>243</v>
      </c>
      <c r="J69" t="s">
        <v>163</v>
      </c>
      <c r="K69" t="s">
        <v>119</v>
      </c>
      <c r="L69" s="19">
        <f>HYPERLINK("http://nimal.webcrm.ru/catalog/productCard/?catid=k8yz7z","S07LHQ на сайте")</f>
        <v>0</v>
      </c>
    </row>
    <row r="70" spans="3:12" ht="12.75">
      <c r="C70" s="14"/>
      <c r="D70" s="18"/>
      <c r="E70" t="s">
        <v>244</v>
      </c>
      <c r="F70" s="22" t="s">
        <v>245</v>
      </c>
      <c r="G70" s="22" t="s">
        <v>246</v>
      </c>
      <c r="H70" s="22" t="s">
        <v>247</v>
      </c>
      <c r="J70" t="s">
        <v>248</v>
      </c>
      <c r="K70" t="s">
        <v>249</v>
      </c>
      <c r="L70" s="19">
        <f>HYPERLINK("http://nimal.webcrm.ru/catalog/productCard/?catid=47ln0p","G09ST на сайте")</f>
        <v>0</v>
      </c>
    </row>
    <row r="71" spans="3:12" ht="12.75">
      <c r="C71" s="14"/>
      <c r="D71" s="18"/>
      <c r="E71" t="s">
        <v>250</v>
      </c>
      <c r="F71" s="22" t="s">
        <v>251</v>
      </c>
      <c r="G71" s="22" t="s">
        <v>252</v>
      </c>
      <c r="H71" s="22" t="s">
        <v>253</v>
      </c>
      <c r="I71" t="s">
        <v>243</v>
      </c>
      <c r="L71" s="19">
        <f>HYPERLINK("http://nimal.webcrm.ru/catalog/productCard/?catid=rratum","S12LHQ на сайте")</f>
        <v>0</v>
      </c>
    </row>
    <row r="72" spans="3:12" ht="12.75">
      <c r="C72" s="14"/>
      <c r="D72" s="18"/>
      <c r="E72" t="s">
        <v>254</v>
      </c>
      <c r="F72" s="22" t="s">
        <v>255</v>
      </c>
      <c r="G72" s="22" t="s">
        <v>256</v>
      </c>
      <c r="H72" s="22" t="s">
        <v>257</v>
      </c>
      <c r="I72" t="s">
        <v>243</v>
      </c>
      <c r="J72" t="s">
        <v>238</v>
      </c>
      <c r="K72" t="s">
        <v>238</v>
      </c>
      <c r="L72" s="19">
        <f>HYPERLINK("http://nimal.webcrm.ru/catalog/productCard/?catid=5eojjw","S07PK на сайте")</f>
        <v>0</v>
      </c>
    </row>
    <row r="73" spans="3:12" ht="12.75">
      <c r="C73" s="14"/>
      <c r="D73" s="18"/>
      <c r="E73" t="s">
        <v>258</v>
      </c>
      <c r="F73" s="22" t="s">
        <v>259</v>
      </c>
      <c r="G73" s="22" t="s">
        <v>260</v>
      </c>
      <c r="H73" s="22" t="s">
        <v>261</v>
      </c>
      <c r="J73" t="s">
        <v>262</v>
      </c>
      <c r="K73" t="s">
        <v>189</v>
      </c>
      <c r="L73" s="19">
        <f>HYPERLINK("http://nimal.webcrm.ru/catalog/productCard/?catid=ehh1sx","G12ST на сайте")</f>
        <v>0</v>
      </c>
    </row>
    <row r="74" spans="3:12" ht="12.75">
      <c r="C74" s="14"/>
      <c r="D74" s="18"/>
      <c r="E74" t="s">
        <v>263</v>
      </c>
      <c r="F74" s="22" t="s">
        <v>264</v>
      </c>
      <c r="G74" s="22" t="s">
        <v>265</v>
      </c>
      <c r="H74" s="22" t="s">
        <v>266</v>
      </c>
      <c r="I74" t="s">
        <v>243</v>
      </c>
      <c r="J74" t="s">
        <v>267</v>
      </c>
      <c r="K74" t="s">
        <v>268</v>
      </c>
      <c r="L74" s="19">
        <f>HYPERLINK("http://nimal.webcrm.ru/catalog/productCard/?catid=uvipht","S09PT на сайте")</f>
        <v>0</v>
      </c>
    </row>
    <row r="75" spans="3:12" ht="12.75">
      <c r="C75" s="14"/>
      <c r="D75" s="18"/>
      <c r="E75" t="s">
        <v>269</v>
      </c>
      <c r="F75" s="22" t="s">
        <v>270</v>
      </c>
      <c r="G75" s="22" t="s">
        <v>271</v>
      </c>
      <c r="H75" s="22" t="s">
        <v>272</v>
      </c>
      <c r="I75" t="s">
        <v>243</v>
      </c>
      <c r="J75" t="s">
        <v>262</v>
      </c>
      <c r="K75" t="s">
        <v>273</v>
      </c>
      <c r="L75" s="19">
        <f>HYPERLINK("http://nimal.webcrm.ru/catalog/productCard/?catid=p6ifog","S12PT на сайте")</f>
        <v>0</v>
      </c>
    </row>
    <row r="76" spans="3:12" ht="12.75">
      <c r="C76" s="14"/>
      <c r="D76" s="18"/>
      <c r="E76" t="s">
        <v>274</v>
      </c>
      <c r="F76" s="22" t="s">
        <v>275</v>
      </c>
      <c r="G76" s="22" t="s">
        <v>276</v>
      </c>
      <c r="H76" s="22" t="s">
        <v>260</v>
      </c>
      <c r="J76" t="s">
        <v>59</v>
      </c>
      <c r="K76" t="s">
        <v>196</v>
      </c>
      <c r="L76" s="19">
        <f>HYPERLINK("http://nimal.webcrm.ru/catalog/productCard/?catid=cro14j","G18ST на сайте")</f>
        <v>0</v>
      </c>
    </row>
    <row r="77" spans="3:12" ht="12.75">
      <c r="C77" s="14"/>
      <c r="D77" s="18"/>
      <c r="E77" t="s">
        <v>277</v>
      </c>
      <c r="F77" s="22" t="s">
        <v>278</v>
      </c>
      <c r="G77" s="22" t="s">
        <v>279</v>
      </c>
      <c r="H77" s="22" t="s">
        <v>280</v>
      </c>
      <c r="I77" t="s">
        <v>243</v>
      </c>
      <c r="L77" s="19">
        <f>HYPERLINK("http://nimal.webcrm.ru/catalog/productCard/?catid=5q95qx","S18LHQ на сайте")</f>
        <v>0</v>
      </c>
    </row>
    <row r="78" spans="3:12" ht="12.75">
      <c r="C78" s="14"/>
      <c r="D78" s="18"/>
      <c r="E78" t="s">
        <v>281</v>
      </c>
      <c r="F78" s="22" t="s">
        <v>282</v>
      </c>
      <c r="G78" s="22" t="s">
        <v>283</v>
      </c>
      <c r="H78" s="22" t="s">
        <v>284</v>
      </c>
      <c r="J78" t="s">
        <v>206</v>
      </c>
      <c r="K78" t="s">
        <v>285</v>
      </c>
      <c r="L78" s="19">
        <f>HYPERLINK("http://nimal.webcrm.ru/catalog/productCard/?catid=94xt1i","G24ST на сайте")</f>
        <v>0</v>
      </c>
    </row>
    <row r="79" spans="3:12" ht="12.75">
      <c r="C79" s="14"/>
      <c r="D79" s="18"/>
      <c r="E79" t="s">
        <v>254</v>
      </c>
      <c r="F79" s="22" t="s">
        <v>286</v>
      </c>
      <c r="G79" s="22" t="s">
        <v>287</v>
      </c>
      <c r="H79" s="22" t="s">
        <v>288</v>
      </c>
      <c r="I79" t="s">
        <v>243</v>
      </c>
      <c r="J79" t="s">
        <v>238</v>
      </c>
      <c r="K79" t="s">
        <v>238</v>
      </c>
      <c r="L79" s="19">
        <f>HYPERLINK("http://nimal.webcrm.ru/catalog/productCard/?catid=79riz3","S07PK на сайте")</f>
        <v>0</v>
      </c>
    </row>
    <row r="80" spans="3:12" ht="12.75">
      <c r="C80" s="14"/>
      <c r="D80" s="18"/>
      <c r="E80" t="s">
        <v>289</v>
      </c>
      <c r="F80" s="22" t="s">
        <v>290</v>
      </c>
      <c r="G80" s="22" t="s">
        <v>291</v>
      </c>
      <c r="H80" s="22" t="s">
        <v>292</v>
      </c>
      <c r="I80" t="s">
        <v>243</v>
      </c>
      <c r="J80" t="s">
        <v>293</v>
      </c>
      <c r="K80" t="s">
        <v>294</v>
      </c>
      <c r="L80" s="19">
        <f>HYPERLINK("http://nimal.webcrm.ru/catalog/productCard/?catid=2y2v69","S18PT на сайте")</f>
        <v>0</v>
      </c>
    </row>
    <row r="81" spans="3:12" ht="12.75">
      <c r="C81" s="14"/>
      <c r="D81" s="18"/>
      <c r="E81" t="s">
        <v>295</v>
      </c>
      <c r="F81" s="22" t="s">
        <v>296</v>
      </c>
      <c r="G81" s="22" t="s">
        <v>297</v>
      </c>
      <c r="H81" s="22" t="s">
        <v>298</v>
      </c>
      <c r="I81" t="s">
        <v>243</v>
      </c>
      <c r="J81" t="s">
        <v>299</v>
      </c>
      <c r="K81" t="s">
        <v>300</v>
      </c>
      <c r="L81" s="19">
        <f>HYPERLINK("http://nimal.webcrm.ru/catalog/productCard/?catid=yxoqhf","S24PT на сайте")</f>
        <v>0</v>
      </c>
    </row>
    <row r="82" spans="3:12" ht="12.75">
      <c r="C82" s="14"/>
      <c r="D82" s="18"/>
      <c r="E82" t="s">
        <v>301</v>
      </c>
      <c r="F82" s="22" t="s">
        <v>302</v>
      </c>
      <c r="G82" s="22" t="s">
        <v>303</v>
      </c>
      <c r="H82" s="22" t="s">
        <v>304</v>
      </c>
      <c r="I82" t="s">
        <v>305</v>
      </c>
      <c r="J82" t="s">
        <v>95</v>
      </c>
      <c r="K82" t="s">
        <v>306</v>
      </c>
      <c r="L82" s="19">
        <f>HYPERLINK("http://nimal.webcrm.ru/catalog/productCard/?catid=ognwr6","S30LHP на сайте")</f>
        <v>0</v>
      </c>
    </row>
    <row r="83" spans="3:12" ht="12.75">
      <c r="C83" s="14"/>
      <c r="D83" s="18"/>
      <c r="E83" t="s">
        <v>307</v>
      </c>
      <c r="F83" s="22" t="s">
        <v>308</v>
      </c>
      <c r="G83" s="22" t="s">
        <v>309</v>
      </c>
      <c r="H83" s="22" t="s">
        <v>291</v>
      </c>
      <c r="I83" t="s">
        <v>305</v>
      </c>
      <c r="J83" t="s">
        <v>310</v>
      </c>
      <c r="K83" t="s">
        <v>310</v>
      </c>
      <c r="L83" s="19">
        <f>HYPERLINK("http://nimal.webcrm.ru/catalog/productCard/?catid=2u4qva","S36LHP на сайте")</f>
        <v>0</v>
      </c>
    </row>
    <row r="84" spans="3:14" ht="12.75">
      <c r="C84" s="14"/>
      <c r="D84" s="13" t="s">
        <v>311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3:14" ht="12.75">
      <c r="C85" s="14"/>
      <c r="D85" s="15"/>
      <c r="E85" s="16" t="s">
        <v>5</v>
      </c>
      <c r="F85" s="16" t="s">
        <v>12</v>
      </c>
      <c r="G85" s="16" t="s">
        <v>13</v>
      </c>
      <c r="H85" s="16" t="s">
        <v>17</v>
      </c>
      <c r="I85" s="16" t="s">
        <v>18</v>
      </c>
      <c r="J85" s="16" t="s">
        <v>19</v>
      </c>
      <c r="K85" s="16" t="s">
        <v>20</v>
      </c>
      <c r="L85" s="17" t="s">
        <v>9</v>
      </c>
      <c r="M85" s="5"/>
      <c r="N85" s="5"/>
    </row>
    <row r="86" spans="3:12" ht="12.75">
      <c r="C86" s="14"/>
      <c r="D86" s="18"/>
      <c r="E86" t="s">
        <v>312</v>
      </c>
      <c r="F86" s="22" t="s">
        <v>313</v>
      </c>
      <c r="G86" s="22" t="s">
        <v>292</v>
      </c>
      <c r="H86" s="22" t="s">
        <v>314</v>
      </c>
      <c r="I86" t="s">
        <v>315</v>
      </c>
      <c r="J86" t="s">
        <v>268</v>
      </c>
      <c r="K86" t="s">
        <v>316</v>
      </c>
      <c r="L86" s="19">
        <f>HYPERLINK("http://nimal.webcrm.ru/catalog/productCard/?catid=6st1ra","C09LTR на сайте")</f>
        <v>0</v>
      </c>
    </row>
    <row r="87" spans="3:12" ht="12.75">
      <c r="C87" s="14"/>
      <c r="D87" s="18"/>
      <c r="E87" t="s">
        <v>317</v>
      </c>
      <c r="F87" s="22" t="s">
        <v>318</v>
      </c>
      <c r="G87" s="22" t="s">
        <v>319</v>
      </c>
      <c r="H87" s="22" t="s">
        <v>320</v>
      </c>
      <c r="I87" t="s">
        <v>315</v>
      </c>
      <c r="J87" t="s">
        <v>268</v>
      </c>
      <c r="K87" t="s">
        <v>316</v>
      </c>
      <c r="L87" s="19">
        <f>HYPERLINK("http://nimal.webcrm.ru/catalog/productCard/?catid=t4ujz","C09LTH на сайте")</f>
        <v>0</v>
      </c>
    </row>
    <row r="88" spans="3:12" ht="12.75">
      <c r="C88" s="14"/>
      <c r="D88" s="18"/>
      <c r="E88" t="s">
        <v>321</v>
      </c>
      <c r="F88" s="22" t="s">
        <v>322</v>
      </c>
      <c r="G88" s="22" t="s">
        <v>323</v>
      </c>
      <c r="H88" s="22" t="s">
        <v>324</v>
      </c>
      <c r="I88" t="s">
        <v>315</v>
      </c>
      <c r="J88" t="s">
        <v>273</v>
      </c>
      <c r="K88" t="s">
        <v>189</v>
      </c>
      <c r="L88" s="19">
        <f>HYPERLINK("http://nimal.webcrm.ru/catalog/productCard/?catid=6813d3","C12LTR на сайте")</f>
        <v>0</v>
      </c>
    </row>
    <row r="89" spans="3:12" ht="12.75">
      <c r="C89" s="14"/>
      <c r="D89" s="18"/>
      <c r="E89" t="s">
        <v>325</v>
      </c>
      <c r="F89" s="22" t="s">
        <v>326</v>
      </c>
      <c r="G89" s="22" t="s">
        <v>327</v>
      </c>
      <c r="H89" s="22" t="s">
        <v>328</v>
      </c>
      <c r="I89" t="s">
        <v>315</v>
      </c>
      <c r="J89" t="s">
        <v>273</v>
      </c>
      <c r="K89" t="s">
        <v>189</v>
      </c>
      <c r="L89" s="19">
        <f>HYPERLINK("http://nimal.webcrm.ru/catalog/productCard/?catid=jprd9g","C12LTH на сайте")</f>
        <v>0</v>
      </c>
    </row>
    <row r="90" spans="3:12" ht="12.75">
      <c r="C90" s="14"/>
      <c r="D90" s="18"/>
      <c r="E90" t="s">
        <v>329</v>
      </c>
      <c r="F90" s="22" t="s">
        <v>330</v>
      </c>
      <c r="G90" s="22" t="s">
        <v>331</v>
      </c>
      <c r="H90" s="22" t="s">
        <v>332</v>
      </c>
      <c r="I90" t="s">
        <v>315</v>
      </c>
      <c r="J90" t="s">
        <v>333</v>
      </c>
      <c r="K90" t="s">
        <v>333</v>
      </c>
      <c r="L90" s="19">
        <f>HYPERLINK("http://nimal.webcrm.ru/catalog/productCard/?catid=y116jj","A09LKR на сайте")</f>
        <v>0</v>
      </c>
    </row>
    <row r="91" spans="3:12" ht="12.75">
      <c r="C91" s="14"/>
      <c r="D91" s="18"/>
      <c r="E91" t="s">
        <v>334</v>
      </c>
      <c r="F91" s="22" t="s">
        <v>335</v>
      </c>
      <c r="G91" s="22" t="s">
        <v>336</v>
      </c>
      <c r="H91" s="22" t="s">
        <v>337</v>
      </c>
      <c r="I91" t="s">
        <v>315</v>
      </c>
      <c r="J91" t="s">
        <v>333</v>
      </c>
      <c r="K91" t="s">
        <v>333</v>
      </c>
      <c r="L91" s="19">
        <f>HYPERLINK("http://nimal.webcrm.ru/catalog/productCard/?catid=tkhpgq","A09LKH на сайте")</f>
        <v>0</v>
      </c>
    </row>
    <row r="92" spans="3:12" ht="12.75">
      <c r="C92" s="14"/>
      <c r="D92" s="18"/>
      <c r="E92" t="s">
        <v>338</v>
      </c>
      <c r="F92" s="22" t="s">
        <v>339</v>
      </c>
      <c r="G92" s="22" t="s">
        <v>340</v>
      </c>
      <c r="H92" s="22" t="s">
        <v>341</v>
      </c>
      <c r="I92" t="s">
        <v>315</v>
      </c>
      <c r="J92" t="s">
        <v>342</v>
      </c>
      <c r="K92" t="s">
        <v>343</v>
      </c>
      <c r="L92" s="19">
        <f>HYPERLINK("http://nimal.webcrm.ru/catalog/productCard/?catid=ot5w79","A12LKH на сайте")</f>
        <v>0</v>
      </c>
    </row>
    <row r="93" spans="3:12" ht="12.75">
      <c r="C93" s="14"/>
      <c r="D93" s="18"/>
      <c r="E93" t="s">
        <v>344</v>
      </c>
      <c r="F93" s="22" t="s">
        <v>339</v>
      </c>
      <c r="G93" s="22" t="s">
        <v>340</v>
      </c>
      <c r="H93" s="22" t="s">
        <v>341</v>
      </c>
      <c r="I93" t="s">
        <v>315</v>
      </c>
      <c r="J93" t="s">
        <v>342</v>
      </c>
      <c r="K93" t="s">
        <v>343</v>
      </c>
      <c r="L93" s="19">
        <f>HYPERLINK("http://nimal.webcrm.ru/catalog/productCard/?catid=qjjx79","A12LKR на сайте")</f>
        <v>0</v>
      </c>
    </row>
    <row r="94" spans="3:12" ht="12.75">
      <c r="C94" s="14"/>
      <c r="D94" s="18"/>
      <c r="E94" t="s">
        <v>345</v>
      </c>
      <c r="F94" s="22" t="s">
        <v>346</v>
      </c>
      <c r="G94" s="22" t="s">
        <v>347</v>
      </c>
      <c r="H94" s="22" t="s">
        <v>348</v>
      </c>
      <c r="I94" t="s">
        <v>315</v>
      </c>
      <c r="J94" t="s">
        <v>267</v>
      </c>
      <c r="K94" t="s">
        <v>38</v>
      </c>
      <c r="L94" s="19">
        <f>HYPERLINK("http://nimal.webcrm.ru/catalog/productCard/?catid=s6k1hp","A09AW1 на сайте")</f>
        <v>0</v>
      </c>
    </row>
    <row r="95" spans="3:12" ht="12.75">
      <c r="C95" s="14"/>
      <c r="D95" s="18"/>
      <c r="E95" t="s">
        <v>349</v>
      </c>
      <c r="F95" s="22" t="s">
        <v>350</v>
      </c>
      <c r="G95" s="22" t="s">
        <v>351</v>
      </c>
      <c r="H95" s="22" t="s">
        <v>352</v>
      </c>
      <c r="I95" t="s">
        <v>315</v>
      </c>
      <c r="J95" t="s">
        <v>38</v>
      </c>
      <c r="K95" t="s">
        <v>109</v>
      </c>
      <c r="L95" s="19">
        <f>HYPERLINK("http://nimal.webcrm.ru/catalog/productCard/?catid=js3xod","A12AW1 на сайте")</f>
        <v>0</v>
      </c>
    </row>
    <row r="96" spans="3:12" ht="12.75">
      <c r="C96" s="14"/>
      <c r="D96" s="18"/>
      <c r="E96" t="s">
        <v>353</v>
      </c>
      <c r="F96" s="22" t="s">
        <v>354</v>
      </c>
      <c r="G96" s="22" t="s">
        <v>355</v>
      </c>
      <c r="H96" s="22" t="s">
        <v>356</v>
      </c>
      <c r="I96" t="s">
        <v>315</v>
      </c>
      <c r="J96" t="s">
        <v>357</v>
      </c>
      <c r="K96" t="s">
        <v>358</v>
      </c>
      <c r="L96" s="19">
        <f>HYPERLINK("http://nimal.webcrm.ru/catalog/productCard/?catid=8drlov","C18LTH на сайте")</f>
        <v>0</v>
      </c>
    </row>
    <row r="97" spans="3:12" ht="12.75">
      <c r="C97" s="14"/>
      <c r="D97" s="18"/>
      <c r="E97" t="s">
        <v>359</v>
      </c>
      <c r="F97" s="22" t="s">
        <v>354</v>
      </c>
      <c r="G97" s="22" t="s">
        <v>355</v>
      </c>
      <c r="H97" s="22" t="s">
        <v>356</v>
      </c>
      <c r="I97" t="s">
        <v>315</v>
      </c>
      <c r="J97" t="s">
        <v>357</v>
      </c>
      <c r="K97" t="s">
        <v>358</v>
      </c>
      <c r="L97" s="19">
        <f>HYPERLINK("http://nimal.webcrm.ru/catalog/productCard/?catid=b36h96","C18LTR на сайте")</f>
        <v>0</v>
      </c>
    </row>
    <row r="98" spans="3:12" ht="12.75">
      <c r="C98" s="14"/>
      <c r="D98" s="18"/>
      <c r="E98" t="s">
        <v>360</v>
      </c>
      <c r="F98" s="22" t="s">
        <v>361</v>
      </c>
      <c r="G98" s="22" t="s">
        <v>362</v>
      </c>
      <c r="H98" s="22" t="s">
        <v>363</v>
      </c>
      <c r="I98" t="s">
        <v>315</v>
      </c>
      <c r="J98" t="s">
        <v>300</v>
      </c>
      <c r="K98" t="s">
        <v>364</v>
      </c>
      <c r="L98" s="19">
        <f>HYPERLINK("http://nimal.webcrm.ru/catalog/productCard/?catid=c940hw","C24LTH на сайте")</f>
        <v>0</v>
      </c>
    </row>
    <row r="99" spans="3:12" ht="12.75">
      <c r="C99" s="14"/>
      <c r="D99" s="18"/>
      <c r="E99" t="s">
        <v>365</v>
      </c>
      <c r="F99" s="22" t="s">
        <v>366</v>
      </c>
      <c r="G99" s="22" t="s">
        <v>367</v>
      </c>
      <c r="H99" s="22" t="s">
        <v>368</v>
      </c>
      <c r="I99" t="s">
        <v>315</v>
      </c>
      <c r="J99" t="s">
        <v>300</v>
      </c>
      <c r="K99" t="s">
        <v>364</v>
      </c>
      <c r="L99" s="19">
        <f>HYPERLINK("http://nimal.webcrm.ru/catalog/productCard/?catid=mdk75z","C24LTR на сайте")</f>
        <v>0</v>
      </c>
    </row>
    <row r="100" spans="3:14" ht="12.75">
      <c r="C100" s="14"/>
      <c r="D100" s="13" t="s">
        <v>369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3:14" ht="12.75">
      <c r="C101" s="14"/>
      <c r="D101" s="13" t="s">
        <v>370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3:14" ht="12.75">
      <c r="C102" s="14"/>
      <c r="D102" s="15"/>
      <c r="E102" s="16" t="s">
        <v>5</v>
      </c>
      <c r="F102" s="16" t="s">
        <v>12</v>
      </c>
      <c r="G102" s="16" t="s">
        <v>13</v>
      </c>
      <c r="H102" s="16" t="s">
        <v>17</v>
      </c>
      <c r="I102" s="16" t="s">
        <v>18</v>
      </c>
      <c r="J102" s="16" t="s">
        <v>19</v>
      </c>
      <c r="K102" s="16" t="s">
        <v>20</v>
      </c>
      <c r="L102" s="17" t="s">
        <v>9</v>
      </c>
      <c r="M102" s="5"/>
      <c r="N102" s="5"/>
    </row>
    <row r="103" spans="3:12" ht="12.75">
      <c r="C103" s="14"/>
      <c r="D103" s="18"/>
      <c r="E103" t="s">
        <v>371</v>
      </c>
      <c r="F103" s="22" t="s">
        <v>115</v>
      </c>
      <c r="G103" s="22" t="s">
        <v>116</v>
      </c>
      <c r="H103" s="22" t="s">
        <v>117</v>
      </c>
      <c r="I103" t="s">
        <v>372</v>
      </c>
      <c r="J103" t="s">
        <v>38</v>
      </c>
      <c r="K103" t="s">
        <v>373</v>
      </c>
      <c r="L103" s="19">
        <f>HYPERLINK("http://nimal.webcrm.ru/catalog/productCard/?catid=ohcwda","CS-E12MKD на сайте")</f>
        <v>0</v>
      </c>
    </row>
    <row r="104" spans="3:12" ht="12.75">
      <c r="C104" s="14"/>
      <c r="D104" s="18"/>
      <c r="E104" t="s">
        <v>374</v>
      </c>
      <c r="F104" s="22" t="s">
        <v>375</v>
      </c>
      <c r="G104" s="22" t="s">
        <v>376</v>
      </c>
      <c r="H104" s="22" t="s">
        <v>377</v>
      </c>
      <c r="I104" t="s">
        <v>372</v>
      </c>
      <c r="J104" t="s">
        <v>109</v>
      </c>
      <c r="K104" t="s">
        <v>59</v>
      </c>
      <c r="L104" s="19">
        <f>HYPERLINK("http://nimal.webcrm.ru/catalog/productCard/?catid=7tl45f","CS-E15MKD на сайте")</f>
        <v>0</v>
      </c>
    </row>
    <row r="105" spans="3:12" ht="12.75">
      <c r="C105" s="14"/>
      <c r="D105" s="18"/>
      <c r="E105" t="s">
        <v>378</v>
      </c>
      <c r="F105" s="22" t="s">
        <v>379</v>
      </c>
      <c r="G105" s="22" t="s">
        <v>380</v>
      </c>
      <c r="H105" s="22" t="s">
        <v>381</v>
      </c>
      <c r="I105" t="s">
        <v>382</v>
      </c>
      <c r="J105" t="s">
        <v>119</v>
      </c>
      <c r="K105" t="s">
        <v>120</v>
      </c>
      <c r="L105" s="19">
        <f>HYPERLINK("http://nimal.webcrm.ru/catalog/productCard/?catid=ltq5s6","CS-HE9MKD на сайте")</f>
        <v>0</v>
      </c>
    </row>
    <row r="106" spans="3:12" ht="12.75">
      <c r="C106" s="14"/>
      <c r="D106" s="18"/>
      <c r="E106" t="s">
        <v>383</v>
      </c>
      <c r="F106" s="22" t="s">
        <v>384</v>
      </c>
      <c r="G106" s="22" t="s">
        <v>385</v>
      </c>
      <c r="H106" s="22" t="s">
        <v>386</v>
      </c>
      <c r="I106" t="s">
        <v>382</v>
      </c>
      <c r="J106" t="s">
        <v>38</v>
      </c>
      <c r="K106" t="s">
        <v>373</v>
      </c>
      <c r="L106" s="19">
        <f>HYPERLINK("http://nimal.webcrm.ru/catalog/productCard/?catid=bb8wcv","CS-HE12MKD на сайте")</f>
        <v>0</v>
      </c>
    </row>
    <row r="107" spans="3:12" ht="12.75">
      <c r="C107" s="14"/>
      <c r="D107" s="18"/>
      <c r="E107" t="s">
        <v>387</v>
      </c>
      <c r="F107" s="22" t="s">
        <v>388</v>
      </c>
      <c r="G107" s="22" t="s">
        <v>389</v>
      </c>
      <c r="H107" s="22" t="s">
        <v>390</v>
      </c>
      <c r="I107" t="s">
        <v>372</v>
      </c>
      <c r="J107" t="s">
        <v>125</v>
      </c>
      <c r="K107" t="s">
        <v>391</v>
      </c>
      <c r="L107" s="19">
        <f>HYPERLINK("http://nimal.webcrm.ru/catalog/productCard/?catid=9oi1lq","CS-E18MKD на сайте")</f>
        <v>0</v>
      </c>
    </row>
    <row r="108" spans="3:12" ht="12.75">
      <c r="C108" s="14"/>
      <c r="D108" s="18"/>
      <c r="E108" t="s">
        <v>392</v>
      </c>
      <c r="F108" s="22" t="s">
        <v>393</v>
      </c>
      <c r="G108" s="22" t="s">
        <v>394</v>
      </c>
      <c r="H108" s="22" t="s">
        <v>395</v>
      </c>
      <c r="I108" t="s">
        <v>372</v>
      </c>
      <c r="J108" t="s">
        <v>285</v>
      </c>
      <c r="K108" t="s">
        <v>396</v>
      </c>
      <c r="L108" s="19">
        <f>HYPERLINK("http://nimal.webcrm.ru/catalog/productCard/?catid=jqi2th","CS-E24MKD на сайте")</f>
        <v>0</v>
      </c>
    </row>
    <row r="109" spans="3:12" ht="12.75">
      <c r="C109" s="14"/>
      <c r="D109" s="18"/>
      <c r="E109" t="s">
        <v>397</v>
      </c>
      <c r="F109" s="22" t="s">
        <v>398</v>
      </c>
      <c r="G109" s="22" t="s">
        <v>399</v>
      </c>
      <c r="H109" s="22" t="s">
        <v>400</v>
      </c>
      <c r="I109" t="s">
        <v>372</v>
      </c>
      <c r="J109" t="s">
        <v>401</v>
      </c>
      <c r="K109" t="s">
        <v>402</v>
      </c>
      <c r="L109" s="19">
        <f>HYPERLINK("http://nimal.webcrm.ru/catalog/productCard/?catid=9hsfgz","CS-E28MKD на сайте")</f>
        <v>0</v>
      </c>
    </row>
    <row r="110" spans="3:14" ht="12.75">
      <c r="C110" s="14"/>
      <c r="D110" s="13" t="s">
        <v>403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3:14" ht="12.75">
      <c r="C111" s="14"/>
      <c r="D111" s="15"/>
      <c r="E111" s="16" t="s">
        <v>5</v>
      </c>
      <c r="F111" s="16" t="s">
        <v>12</v>
      </c>
      <c r="G111" s="16" t="s">
        <v>13</v>
      </c>
      <c r="H111" s="16" t="s">
        <v>17</v>
      </c>
      <c r="I111" s="16" t="s">
        <v>18</v>
      </c>
      <c r="J111" s="16" t="s">
        <v>19</v>
      </c>
      <c r="K111" s="16" t="s">
        <v>20</v>
      </c>
      <c r="L111" s="17" t="s">
        <v>9</v>
      </c>
      <c r="M111" s="5"/>
      <c r="N111" s="5"/>
    </row>
    <row r="112" spans="3:12" ht="12.75">
      <c r="C112" s="14"/>
      <c r="D112" s="18"/>
      <c r="E112" t="s">
        <v>404</v>
      </c>
      <c r="F112" s="22" t="s">
        <v>232</v>
      </c>
      <c r="G112" s="22" t="s">
        <v>232</v>
      </c>
      <c r="H112" s="22" t="s">
        <v>232</v>
      </c>
      <c r="I112" t="s">
        <v>372</v>
      </c>
      <c r="L112" s="19">
        <f>HYPERLINK("http://nimal.webcrm.ru/catalog/productCard/?catid=a83pl8","CS-W18MKD на сайте")</f>
        <v>0</v>
      </c>
    </row>
    <row r="113" spans="3:12" ht="12.75">
      <c r="C113" s="14"/>
      <c r="D113" s="18"/>
      <c r="E113" t="s">
        <v>405</v>
      </c>
      <c r="F113" s="22" t="s">
        <v>232</v>
      </c>
      <c r="G113" s="22" t="s">
        <v>232</v>
      </c>
      <c r="H113" s="22" t="s">
        <v>232</v>
      </c>
      <c r="I113" t="s">
        <v>372</v>
      </c>
      <c r="L113" s="19">
        <f>HYPERLINK("http://nimal.webcrm.ru/catalog/productCard/?catid=fossux","CS-W24MKD на сайте")</f>
        <v>0</v>
      </c>
    </row>
    <row r="114" spans="3:12" ht="12.75">
      <c r="C114" s="14"/>
      <c r="D114" s="18"/>
      <c r="E114" t="s">
        <v>406</v>
      </c>
      <c r="F114" s="22" t="s">
        <v>407</v>
      </c>
      <c r="G114" s="22" t="s">
        <v>408</v>
      </c>
      <c r="H114" s="22" t="s">
        <v>409</v>
      </c>
      <c r="I114" t="s">
        <v>410</v>
      </c>
      <c r="L114" s="19">
        <f>HYPERLINK("http://nimal.webcrm.ru/catalog/productCard/?catid=fdimyz","CS-YW7MKD на сайте")</f>
        <v>0</v>
      </c>
    </row>
    <row r="115" spans="3:12" ht="12.75">
      <c r="C115" s="14"/>
      <c r="D115" s="18"/>
      <c r="E115" t="s">
        <v>411</v>
      </c>
      <c r="F115" s="22" t="s">
        <v>412</v>
      </c>
      <c r="G115" s="22" t="s">
        <v>413</v>
      </c>
      <c r="H115" s="22" t="s">
        <v>414</v>
      </c>
      <c r="I115" t="s">
        <v>410</v>
      </c>
      <c r="L115" s="19">
        <f>HYPERLINK("http://nimal.webcrm.ru/catalog/productCard/?catid=bvqkkq","CS-YW9MKD на сайте")</f>
        <v>0</v>
      </c>
    </row>
    <row r="116" spans="3:12" ht="12.75">
      <c r="C116" s="14"/>
      <c r="D116" s="18"/>
      <c r="E116" t="s">
        <v>415</v>
      </c>
      <c r="F116" s="22" t="s">
        <v>416</v>
      </c>
      <c r="G116" s="22" t="s">
        <v>417</v>
      </c>
      <c r="H116" s="22" t="s">
        <v>418</v>
      </c>
      <c r="I116" t="s">
        <v>410</v>
      </c>
      <c r="L116" s="19">
        <f>HYPERLINK("http://nimal.webcrm.ru/catalog/productCard/?catid=xq4em1","CS-YW12MKD на сайте")</f>
        <v>0</v>
      </c>
    </row>
    <row r="117" spans="3:12" ht="12.75">
      <c r="C117" s="14"/>
      <c r="D117" s="18"/>
      <c r="E117" t="s">
        <v>419</v>
      </c>
      <c r="F117" s="22" t="s">
        <v>420</v>
      </c>
      <c r="G117" s="22" t="s">
        <v>421</v>
      </c>
      <c r="H117" s="22" t="s">
        <v>422</v>
      </c>
      <c r="I117" t="s">
        <v>372</v>
      </c>
      <c r="J117" t="s">
        <v>423</v>
      </c>
      <c r="K117" t="s">
        <v>424</v>
      </c>
      <c r="L117" s="19">
        <f>HYPERLINK("http://nimal.webcrm.ru/catalog/productCard/?catid=w5mm9z","CS-W7MKD на сайте")</f>
        <v>0</v>
      </c>
    </row>
    <row r="118" spans="3:12" ht="12.75">
      <c r="C118" s="14"/>
      <c r="D118" s="18"/>
      <c r="E118" t="s">
        <v>425</v>
      </c>
      <c r="F118" s="22" t="s">
        <v>426</v>
      </c>
      <c r="G118" s="22" t="s">
        <v>427</v>
      </c>
      <c r="H118" s="22" t="s">
        <v>170</v>
      </c>
      <c r="I118" t="s">
        <v>372</v>
      </c>
      <c r="J118" t="s">
        <v>157</v>
      </c>
      <c r="K118" t="s">
        <v>428</v>
      </c>
      <c r="L118" s="19">
        <f>HYPERLINK("http://nimal.webcrm.ru/catalog/productCard/?catid=gfpr1r","CS-W9MKD на сайте")</f>
        <v>0</v>
      </c>
    </row>
    <row r="119" spans="3:12" ht="12.75">
      <c r="C119" s="14"/>
      <c r="D119" s="18"/>
      <c r="E119" t="s">
        <v>429</v>
      </c>
      <c r="F119" s="22" t="s">
        <v>339</v>
      </c>
      <c r="G119" s="22" t="s">
        <v>340</v>
      </c>
      <c r="H119" s="22" t="s">
        <v>341</v>
      </c>
      <c r="I119" t="s">
        <v>372</v>
      </c>
      <c r="J119" t="s">
        <v>430</v>
      </c>
      <c r="K119" t="s">
        <v>431</v>
      </c>
      <c r="L119" s="19">
        <f>HYPERLINK("http://nimal.webcrm.ru/catalog/productCard/?catid=jpi0mw","CS-W12MKD на сайте")</f>
        <v>0</v>
      </c>
    </row>
    <row r="120" spans="3:12" ht="12.75">
      <c r="C120" s="14"/>
      <c r="D120" s="18"/>
      <c r="E120" t="s">
        <v>432</v>
      </c>
      <c r="F120" s="22" t="s">
        <v>433</v>
      </c>
      <c r="G120" s="22" t="s">
        <v>434</v>
      </c>
      <c r="H120" s="22" t="s">
        <v>435</v>
      </c>
      <c r="L120" s="19">
        <f>HYPERLINK("http://nimal.webcrm.ru/catalog/productCard/?catid=upc8bd","S-PA18JKD на сайте")</f>
        <v>0</v>
      </c>
    </row>
    <row r="121" spans="3:12" ht="12.75">
      <c r="C121" s="14"/>
      <c r="D121" s="18"/>
      <c r="E121" t="s">
        <v>436</v>
      </c>
      <c r="F121" s="22" t="s">
        <v>437</v>
      </c>
      <c r="G121" s="22" t="s">
        <v>438</v>
      </c>
      <c r="H121" s="22" t="s">
        <v>439</v>
      </c>
      <c r="L121" s="19">
        <f>HYPERLINK("http://nimal.webcrm.ru/catalog/productCard/?catid=uyre78","S-PA24JKD на сайте")</f>
        <v>0</v>
      </c>
    </row>
    <row r="122" spans="3:12" ht="12.75">
      <c r="C122" s="14"/>
      <c r="D122" s="18"/>
      <c r="E122" t="s">
        <v>440</v>
      </c>
      <c r="F122" s="22" t="s">
        <v>441</v>
      </c>
      <c r="G122" s="22" t="s">
        <v>442</v>
      </c>
      <c r="H122" s="22" t="s">
        <v>443</v>
      </c>
      <c r="I122" t="s">
        <v>410</v>
      </c>
      <c r="J122" t="s">
        <v>444</v>
      </c>
      <c r="K122" t="s">
        <v>445</v>
      </c>
      <c r="L122" s="19">
        <f>HYPERLINK("http://nimal.webcrm.ru/catalog/productCard/?catid=b9e5zq","CS-PW18MKD на сайте")</f>
        <v>0</v>
      </c>
    </row>
    <row r="123" spans="3:12" ht="12.75">
      <c r="C123" s="14"/>
      <c r="D123" s="18"/>
      <c r="E123" t="s">
        <v>446</v>
      </c>
      <c r="F123" s="22" t="s">
        <v>447</v>
      </c>
      <c r="G123" s="22" t="s">
        <v>448</v>
      </c>
      <c r="H123" s="22" t="s">
        <v>449</v>
      </c>
      <c r="I123" t="s">
        <v>410</v>
      </c>
      <c r="J123" t="s">
        <v>450</v>
      </c>
      <c r="K123" t="s">
        <v>451</v>
      </c>
      <c r="L123" s="19">
        <f>HYPERLINK("http://nimal.webcrm.ru/catalog/productCard/?catid=j63f9j","CS-PW24MKD на сайте")</f>
        <v>0</v>
      </c>
    </row>
    <row r="124" spans="3:14" ht="12.75">
      <c r="C124" s="14"/>
      <c r="D124" s="13" t="s">
        <v>452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3:14" ht="12.75">
      <c r="C125" s="14"/>
      <c r="D125" s="13" t="s">
        <v>453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3:14" ht="12.75">
      <c r="C126" s="14"/>
      <c r="D126" s="15"/>
      <c r="E126" s="16" t="s">
        <v>5</v>
      </c>
      <c r="F126" s="16" t="s">
        <v>12</v>
      </c>
      <c r="G126" s="16" t="s">
        <v>13</v>
      </c>
      <c r="H126" s="16" t="s">
        <v>17</v>
      </c>
      <c r="I126" s="16" t="s">
        <v>18</v>
      </c>
      <c r="J126" s="16" t="s">
        <v>19</v>
      </c>
      <c r="K126" s="16" t="s">
        <v>20</v>
      </c>
      <c r="L126" s="17" t="s">
        <v>9</v>
      </c>
      <c r="M126" s="5"/>
      <c r="N126" s="5"/>
    </row>
    <row r="127" spans="3:12" ht="12.75">
      <c r="C127" s="14"/>
      <c r="D127" s="18"/>
      <c r="E127" t="s">
        <v>454</v>
      </c>
      <c r="F127" s="22" t="s">
        <v>455</v>
      </c>
      <c r="G127" s="22" t="s">
        <v>456</v>
      </c>
      <c r="H127" s="22" t="s">
        <v>457</v>
      </c>
      <c r="J127" t="s">
        <v>38</v>
      </c>
      <c r="K127" t="s">
        <v>65</v>
      </c>
      <c r="L127" s="19">
        <f>HYPERLINK("http://nimal.webcrm.ru/catalog/productCard/?catid=hqdr1m","Кондиционер AQ12UAN - Samsung на сайте")</f>
        <v>0</v>
      </c>
    </row>
    <row r="128" spans="3:12" ht="12.75">
      <c r="C128" s="14"/>
      <c r="D128" s="18"/>
      <c r="E128" t="s">
        <v>458</v>
      </c>
      <c r="F128" s="22" t="s">
        <v>459</v>
      </c>
      <c r="G128" s="22" t="s">
        <v>460</v>
      </c>
      <c r="H128" s="22" t="s">
        <v>461</v>
      </c>
      <c r="J128" t="s">
        <v>59</v>
      </c>
      <c r="K128" t="s">
        <v>196</v>
      </c>
      <c r="L128" s="19">
        <f>HYPERLINK("http://nimal.webcrm.ru/catalog/productCard/?catid=um3up3","Кондиционер AQ18UAN - Samsung на сайте")</f>
        <v>0</v>
      </c>
    </row>
    <row r="129" spans="3:12" ht="12.75">
      <c r="C129" s="14"/>
      <c r="D129" s="18"/>
      <c r="E129" t="s">
        <v>462</v>
      </c>
      <c r="F129" s="22" t="s">
        <v>463</v>
      </c>
      <c r="G129" s="22" t="s">
        <v>464</v>
      </c>
      <c r="H129" s="22" t="s">
        <v>465</v>
      </c>
      <c r="J129" t="s">
        <v>285</v>
      </c>
      <c r="K129" t="s">
        <v>466</v>
      </c>
      <c r="L129" s="19">
        <f>HYPERLINK("http://nimal.webcrm.ru/catalog/productCard/?catid=v5q66n","Кондиционер AQ24UAN - Samsung на сайте")</f>
        <v>0</v>
      </c>
    </row>
    <row r="130" spans="3:14" ht="12.75">
      <c r="C130" s="14"/>
      <c r="D130" s="13" t="s">
        <v>467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3:14" ht="12.75">
      <c r="C131" s="14"/>
      <c r="D131" s="15"/>
      <c r="E131" s="16" t="s">
        <v>5</v>
      </c>
      <c r="F131" s="16" t="s">
        <v>12</v>
      </c>
      <c r="G131" s="16" t="s">
        <v>13</v>
      </c>
      <c r="H131" s="16" t="s">
        <v>17</v>
      </c>
      <c r="I131" s="16" t="s">
        <v>18</v>
      </c>
      <c r="J131" s="16" t="s">
        <v>19</v>
      </c>
      <c r="K131" s="16" t="s">
        <v>20</v>
      </c>
      <c r="L131" s="17" t="s">
        <v>9</v>
      </c>
      <c r="M131" s="5"/>
      <c r="N131" s="5"/>
    </row>
    <row r="132" spans="3:12" ht="12.75">
      <c r="C132" s="14"/>
      <c r="D132" s="18"/>
      <c r="E132" t="s">
        <v>468</v>
      </c>
      <c r="F132" s="22" t="s">
        <v>469</v>
      </c>
      <c r="G132" s="22" t="s">
        <v>470</v>
      </c>
      <c r="H132" s="22" t="s">
        <v>328</v>
      </c>
      <c r="I132" t="s">
        <v>471</v>
      </c>
      <c r="J132" t="s">
        <v>38</v>
      </c>
      <c r="K132" t="s">
        <v>65</v>
      </c>
      <c r="L132" s="19">
        <f>HYPERLINK("http://nimal.webcrm.ru/catalog/productCard/?catid=s82k3u","Кондиционер AQ12AWA - Samsung на сайте")</f>
        <v>0</v>
      </c>
    </row>
    <row r="133" spans="3:12" ht="12.75">
      <c r="C133" s="14"/>
      <c r="D133" s="18"/>
      <c r="E133" t="s">
        <v>472</v>
      </c>
      <c r="F133" s="22" t="s">
        <v>473</v>
      </c>
      <c r="G133" s="22" t="s">
        <v>474</v>
      </c>
      <c r="H133" s="22" t="s">
        <v>475</v>
      </c>
      <c r="I133" t="s">
        <v>471</v>
      </c>
      <c r="J133" t="s">
        <v>38</v>
      </c>
      <c r="K133" t="s">
        <v>476</v>
      </c>
      <c r="L133" s="19">
        <f>HYPERLINK("http://nimal.webcrm.ru/catalog/productCard/?catid=tao95t","Кондиционер AQV12ABAN - Samsung Inverter на сайте")</f>
        <v>0</v>
      </c>
    </row>
    <row r="134" spans="3:14" ht="12.75">
      <c r="C134" s="14"/>
      <c r="D134" s="13" t="s">
        <v>477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3:14" ht="12.75">
      <c r="C135" s="14"/>
      <c r="D135" s="13" t="s">
        <v>478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3:14" ht="12.75">
      <c r="C136" s="14"/>
      <c r="D136" s="15"/>
      <c r="E136" s="16" t="s">
        <v>5</v>
      </c>
      <c r="F136" s="16" t="s">
        <v>12</v>
      </c>
      <c r="G136" s="16" t="s">
        <v>13</v>
      </c>
      <c r="H136" s="16" t="s">
        <v>17</v>
      </c>
      <c r="I136" s="16" t="s">
        <v>18</v>
      </c>
      <c r="J136" s="16" t="s">
        <v>19</v>
      </c>
      <c r="K136" s="16" t="s">
        <v>20</v>
      </c>
      <c r="L136" s="17" t="s">
        <v>9</v>
      </c>
      <c r="M136" s="5"/>
      <c r="N136" s="5"/>
    </row>
    <row r="137" spans="3:12" ht="12.75">
      <c r="C137" s="14"/>
      <c r="D137" s="18"/>
      <c r="E137" t="s">
        <v>479</v>
      </c>
      <c r="F137" s="22" t="s">
        <v>480</v>
      </c>
      <c r="G137" s="22" t="s">
        <v>481</v>
      </c>
      <c r="H137" s="22" t="s">
        <v>482</v>
      </c>
      <c r="I137" t="s">
        <v>483</v>
      </c>
      <c r="J137" t="s">
        <v>484</v>
      </c>
      <c r="K137" t="s">
        <v>59</v>
      </c>
      <c r="L137" s="19">
        <f>HYPERLINK("http://nimal.webcrm.ru/catalog/productCard/?catid=rlgw1q","RAS-16SKV-E на сайте")</f>
        <v>0</v>
      </c>
    </row>
    <row r="138" spans="3:12" ht="12.75">
      <c r="C138" s="14"/>
      <c r="D138" s="18"/>
      <c r="E138" t="s">
        <v>485</v>
      </c>
      <c r="F138" s="22" t="s">
        <v>486</v>
      </c>
      <c r="G138" s="22" t="s">
        <v>487</v>
      </c>
      <c r="H138" s="22" t="s">
        <v>488</v>
      </c>
      <c r="L138" s="19">
        <f>HYPERLINK("http://nimal.webcrm.ru/catalog/productCard/?catid=rdga2h","RAS-13SKVR-E2 на сайте")</f>
        <v>0</v>
      </c>
    </row>
    <row r="139" spans="3:12" ht="12.75">
      <c r="C139" s="14"/>
      <c r="D139" s="18"/>
      <c r="E139" t="s">
        <v>489</v>
      </c>
      <c r="F139" s="22" t="s">
        <v>490</v>
      </c>
      <c r="G139" s="22" t="s">
        <v>491</v>
      </c>
      <c r="H139" s="22" t="s">
        <v>319</v>
      </c>
      <c r="I139" t="s">
        <v>492</v>
      </c>
      <c r="J139" t="s">
        <v>484</v>
      </c>
      <c r="K139" t="s">
        <v>493</v>
      </c>
      <c r="L139" s="19">
        <f>HYPERLINK("http://nimal.webcrm.ru/catalog/productCard/?catid=f4fpsr","RAS-16SKVR-E на сайте")</f>
        <v>0</v>
      </c>
    </row>
    <row r="140" spans="3:12" ht="12.75">
      <c r="C140" s="14"/>
      <c r="D140" s="18"/>
      <c r="E140" t="s">
        <v>494</v>
      </c>
      <c r="F140" s="22" t="s">
        <v>495</v>
      </c>
      <c r="G140" s="22" t="s">
        <v>496</v>
      </c>
      <c r="H140" s="22" t="s">
        <v>112</v>
      </c>
      <c r="I140" t="s">
        <v>497</v>
      </c>
      <c r="J140" t="s">
        <v>119</v>
      </c>
      <c r="K140" t="s">
        <v>141</v>
      </c>
      <c r="L140" s="19">
        <f>HYPERLINK("http://nimal.webcrm.ru/catalog/productCard/?catid=8p0068","RAS-10SKVP-ND на сайте")</f>
        <v>0</v>
      </c>
    </row>
    <row r="141" spans="3:12" ht="12.75">
      <c r="C141" s="14"/>
      <c r="D141" s="18"/>
      <c r="E141" t="s">
        <v>498</v>
      </c>
      <c r="F141" s="22" t="s">
        <v>499</v>
      </c>
      <c r="G141" s="22" t="s">
        <v>500</v>
      </c>
      <c r="H141" s="22" t="s">
        <v>501</v>
      </c>
      <c r="I141" t="s">
        <v>497</v>
      </c>
      <c r="J141" t="s">
        <v>38</v>
      </c>
      <c r="K141" t="s">
        <v>109</v>
      </c>
      <c r="L141" s="19">
        <f>HYPERLINK("http://nimal.webcrm.ru/catalog/productCard/?catid=l48l82","RAS-13SKVP-ND на сайте")</f>
        <v>0</v>
      </c>
    </row>
    <row r="142" spans="3:12" ht="12.75">
      <c r="C142" s="14"/>
      <c r="D142" s="18"/>
      <c r="E142" t="s">
        <v>502</v>
      </c>
      <c r="F142" s="22" t="s">
        <v>503</v>
      </c>
      <c r="G142" s="22" t="s">
        <v>504</v>
      </c>
      <c r="H142" s="22" t="s">
        <v>505</v>
      </c>
      <c r="I142" t="s">
        <v>497</v>
      </c>
      <c r="J142" t="s">
        <v>484</v>
      </c>
      <c r="K142" t="s">
        <v>493</v>
      </c>
      <c r="L142" s="19">
        <f>HYPERLINK("http://nimal.webcrm.ru/catalog/productCard/?catid=cbeq73","RAS-16SKVP-ND на сайте")</f>
        <v>0</v>
      </c>
    </row>
    <row r="143" spans="3:14" ht="12.75">
      <c r="C143" s="14"/>
      <c r="D143" s="13" t="s">
        <v>506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3:14" ht="12.75">
      <c r="C144" s="14"/>
      <c r="D144" s="15"/>
      <c r="E144" s="16" t="s">
        <v>5</v>
      </c>
      <c r="F144" s="16" t="s">
        <v>12</v>
      </c>
      <c r="G144" s="16" t="s">
        <v>13</v>
      </c>
      <c r="H144" s="16" t="s">
        <v>17</v>
      </c>
      <c r="I144" s="16" t="s">
        <v>18</v>
      </c>
      <c r="J144" s="16" t="s">
        <v>19</v>
      </c>
      <c r="K144" s="16" t="s">
        <v>20</v>
      </c>
      <c r="L144" s="17" t="s">
        <v>9</v>
      </c>
      <c r="M144" s="5"/>
      <c r="N144" s="5"/>
    </row>
    <row r="145" spans="3:12" ht="12.75">
      <c r="C145" s="14"/>
      <c r="D145" s="18"/>
      <c r="E145" t="s">
        <v>507</v>
      </c>
      <c r="F145" s="22" t="s">
        <v>508</v>
      </c>
      <c r="G145" s="22" t="s">
        <v>509</v>
      </c>
      <c r="H145" s="22" t="s">
        <v>414</v>
      </c>
      <c r="J145" t="s">
        <v>343</v>
      </c>
      <c r="K145" t="s">
        <v>510</v>
      </c>
      <c r="L145" s="19">
        <f>HYPERLINK("http://nimal.webcrm.ru/catalog/productCard/?catid=jsbfe9","RAS-12SKSX Toshiba- холодный  на сайте")</f>
        <v>0</v>
      </c>
    </row>
    <row r="146" spans="3:12" ht="12.75">
      <c r="C146" s="14"/>
      <c r="D146" s="18"/>
      <c r="E146" t="s">
        <v>511</v>
      </c>
      <c r="F146" s="22" t="s">
        <v>512</v>
      </c>
      <c r="G146" s="22" t="s">
        <v>513</v>
      </c>
      <c r="H146" s="22" t="s">
        <v>514</v>
      </c>
      <c r="L146" s="19">
        <f>HYPERLINK("http://nimal.webcrm.ru/catalog/productCard/?catid=ec6g4s","Кондиционер RAS-10SKP Toshiba на сайте")</f>
        <v>0</v>
      </c>
    </row>
    <row r="147" spans="3:12" ht="12.75">
      <c r="C147" s="14"/>
      <c r="D147" s="18"/>
      <c r="E147" t="s">
        <v>515</v>
      </c>
      <c r="F147" s="22" t="s">
        <v>516</v>
      </c>
      <c r="G147" s="22" t="s">
        <v>517</v>
      </c>
      <c r="H147" s="22" t="s">
        <v>518</v>
      </c>
      <c r="I147" t="s">
        <v>519</v>
      </c>
      <c r="J147" t="s">
        <v>520</v>
      </c>
      <c r="K147" t="s">
        <v>510</v>
      </c>
      <c r="L147" s="19">
        <f>HYPERLINK("http://nimal.webcrm.ru/catalog/productCard/?catid=lg1d7l","RAS-10GKP Toshiba  на сайте")</f>
        <v>0</v>
      </c>
    </row>
    <row r="148" spans="3:12" ht="12.75">
      <c r="C148" s="14"/>
      <c r="D148" s="18"/>
      <c r="E148" t="s">
        <v>521</v>
      </c>
      <c r="F148" s="22" t="s">
        <v>522</v>
      </c>
      <c r="G148" s="22" t="s">
        <v>523</v>
      </c>
      <c r="H148" s="22" t="s">
        <v>524</v>
      </c>
      <c r="I148" t="s">
        <v>525</v>
      </c>
      <c r="J148" t="s">
        <v>526</v>
      </c>
      <c r="K148" t="s">
        <v>510</v>
      </c>
      <c r="L148" s="19">
        <f>HYPERLINK("http://nimal.webcrm.ru/catalog/productCard/?catid=j08p8q","RAS-07NKD-E/E4 Toshiba - холод на сайте")</f>
        <v>0</v>
      </c>
    </row>
    <row r="149" spans="3:12" ht="12.75">
      <c r="C149" s="14"/>
      <c r="D149" s="18"/>
      <c r="E149" t="s">
        <v>527</v>
      </c>
      <c r="F149" s="22" t="s">
        <v>528</v>
      </c>
      <c r="G149" s="22" t="s">
        <v>529</v>
      </c>
      <c r="H149" s="22" t="s">
        <v>530</v>
      </c>
      <c r="I149" t="s">
        <v>531</v>
      </c>
      <c r="J149" t="s">
        <v>532</v>
      </c>
      <c r="K149" t="s">
        <v>533</v>
      </c>
      <c r="L149" s="19">
        <f>HYPERLINK("http://nimal.webcrm.ru/catalog/productCard/?catid=6mforf","RAS-10SKHP Toshiba  на сайте")</f>
        <v>0</v>
      </c>
    </row>
    <row r="150" spans="3:12" ht="12.75">
      <c r="C150" s="14"/>
      <c r="D150" s="18"/>
      <c r="E150" t="s">
        <v>534</v>
      </c>
      <c r="F150" s="22" t="s">
        <v>535</v>
      </c>
      <c r="G150" s="22" t="s">
        <v>536</v>
      </c>
      <c r="H150" s="22" t="s">
        <v>537</v>
      </c>
      <c r="I150" t="s">
        <v>519</v>
      </c>
      <c r="J150" t="s">
        <v>538</v>
      </c>
      <c r="K150" t="s">
        <v>538</v>
      </c>
      <c r="L150" s="19">
        <f>HYPERLINK("http://nimal.webcrm.ru/catalog/productCard/?catid=ig1uyc","RAS-07GKHP Toshiba  на сайте")</f>
        <v>0</v>
      </c>
    </row>
    <row r="151" spans="3:12" ht="12.75">
      <c r="C151" s="14"/>
      <c r="D151" s="18"/>
      <c r="E151" t="s">
        <v>539</v>
      </c>
      <c r="F151" s="22" t="s">
        <v>540</v>
      </c>
      <c r="G151" s="22" t="s">
        <v>541</v>
      </c>
      <c r="H151" s="22" t="s">
        <v>542</v>
      </c>
      <c r="I151" t="s">
        <v>525</v>
      </c>
      <c r="J151" t="s">
        <v>538</v>
      </c>
      <c r="K151" t="s">
        <v>538</v>
      </c>
      <c r="L151" s="19">
        <f>HYPERLINK("http://nimal.webcrm.ru/catalog/productCard/?catid=qq8usm","RAS-07NKHD-E/E4 Toshiba  на сайте")</f>
        <v>0</v>
      </c>
    </row>
    <row r="152" spans="3:12" ht="12.75">
      <c r="C152" s="14"/>
      <c r="D152" s="18"/>
      <c r="E152" t="s">
        <v>543</v>
      </c>
      <c r="F152" s="22" t="s">
        <v>178</v>
      </c>
      <c r="G152" s="22" t="s">
        <v>179</v>
      </c>
      <c r="H152" s="22" t="s">
        <v>180</v>
      </c>
      <c r="I152" t="s">
        <v>531</v>
      </c>
      <c r="J152" t="s">
        <v>544</v>
      </c>
      <c r="K152" t="s">
        <v>545</v>
      </c>
      <c r="L152" s="19">
        <f>HYPERLINK("http://nimal.webcrm.ru/catalog/productCard/?catid=3qbrso","RAS-07SKHP-E Toshiba  на сайте")</f>
        <v>0</v>
      </c>
    </row>
    <row r="153" spans="3:12" ht="12.75">
      <c r="C153" s="14"/>
      <c r="D153" s="18"/>
      <c r="E153" t="s">
        <v>546</v>
      </c>
      <c r="F153" s="22" t="s">
        <v>547</v>
      </c>
      <c r="G153" s="22" t="s">
        <v>548</v>
      </c>
      <c r="H153" s="22" t="s">
        <v>549</v>
      </c>
      <c r="I153" t="s">
        <v>525</v>
      </c>
      <c r="J153" t="s">
        <v>533</v>
      </c>
      <c r="K153" t="s">
        <v>550</v>
      </c>
      <c r="L153" s="19">
        <f>HYPERLINK("http://nimal.webcrm.ru/catalog/productCard/?catid=y2wl0z","RAS-10NKHD-E/E4 Toshiba  на сайте")</f>
        <v>0</v>
      </c>
    </row>
    <row r="154" spans="3:12" ht="12.75">
      <c r="C154" s="14"/>
      <c r="D154" s="18"/>
      <c r="E154" t="s">
        <v>551</v>
      </c>
      <c r="F154" s="22" t="s">
        <v>552</v>
      </c>
      <c r="G154" s="22" t="s">
        <v>553</v>
      </c>
      <c r="H154" s="22" t="s">
        <v>554</v>
      </c>
      <c r="L154" s="19">
        <f>HYPERLINK("http://nimal.webcrm.ru/catalog/productCard/?catid=io0roq","Кондиционер RAS-13SKP Toshiba на сайте")</f>
        <v>0</v>
      </c>
    </row>
    <row r="155" spans="3:12" ht="12.75">
      <c r="C155" s="14"/>
      <c r="D155" s="18"/>
      <c r="E155" t="s">
        <v>555</v>
      </c>
      <c r="F155" s="22" t="s">
        <v>556</v>
      </c>
      <c r="G155" s="22" t="s">
        <v>557</v>
      </c>
      <c r="H155" s="22" t="s">
        <v>558</v>
      </c>
      <c r="I155" t="s">
        <v>531</v>
      </c>
      <c r="J155" t="s">
        <v>559</v>
      </c>
      <c r="K155" t="s">
        <v>560</v>
      </c>
      <c r="L155" s="19">
        <f>HYPERLINK("http://nimal.webcrm.ru/catalog/productCard/?catid=mkxig5","RAS-13SKHP Toshiba  на сайте")</f>
        <v>0</v>
      </c>
    </row>
    <row r="156" spans="3:12" ht="12.75">
      <c r="C156" s="14"/>
      <c r="D156" s="18"/>
      <c r="E156" t="s">
        <v>561</v>
      </c>
      <c r="F156" s="22" t="s">
        <v>562</v>
      </c>
      <c r="G156" s="22" t="s">
        <v>563</v>
      </c>
      <c r="H156" s="22" t="s">
        <v>564</v>
      </c>
      <c r="I156" t="s">
        <v>497</v>
      </c>
      <c r="J156" t="s">
        <v>565</v>
      </c>
      <c r="K156" t="s">
        <v>510</v>
      </c>
      <c r="L156" s="19">
        <f>HYPERLINK("http://nimal.webcrm.ru/catalog/productCard/?catid=mzuwpi","RAS-13NKD-E4 Toshiba - холодны на сайте")</f>
        <v>0</v>
      </c>
    </row>
    <row r="157" spans="3:12" ht="12.75">
      <c r="C157" s="14"/>
      <c r="D157" s="18"/>
      <c r="E157" t="s">
        <v>566</v>
      </c>
      <c r="F157" s="22" t="s">
        <v>567</v>
      </c>
      <c r="G157" s="22" t="s">
        <v>568</v>
      </c>
      <c r="H157" s="22" t="s">
        <v>513</v>
      </c>
      <c r="I157" t="s">
        <v>525</v>
      </c>
      <c r="J157" t="s">
        <v>569</v>
      </c>
      <c r="K157" t="s">
        <v>570</v>
      </c>
      <c r="L157" s="19">
        <f>HYPERLINK("http://nimal.webcrm.ru/catalog/productCard/?catid=kwtae9","RAS-13NKHD-E4 Toshiba  на сайте")</f>
        <v>0</v>
      </c>
    </row>
    <row r="158" spans="3:12" ht="12.75">
      <c r="C158" s="14"/>
      <c r="D158" s="18"/>
      <c r="E158" t="s">
        <v>571</v>
      </c>
      <c r="F158" s="22" t="s">
        <v>572</v>
      </c>
      <c r="G158" s="22" t="s">
        <v>573</v>
      </c>
      <c r="H158" s="22" t="s">
        <v>256</v>
      </c>
      <c r="L158" s="19">
        <f>HYPERLINK("http://nimal.webcrm.ru/catalog/productCard/?catid=goqdtk","Кондиционер RAS-18SKP-E1 Toshiba на сайте")</f>
        <v>0</v>
      </c>
    </row>
    <row r="159" spans="3:12" ht="12.75">
      <c r="C159" s="14"/>
      <c r="D159" s="18"/>
      <c r="E159" t="s">
        <v>574</v>
      </c>
      <c r="F159" s="22" t="s">
        <v>575</v>
      </c>
      <c r="G159" s="22" t="s">
        <v>304</v>
      </c>
      <c r="H159" s="22" t="s">
        <v>576</v>
      </c>
      <c r="I159" t="s">
        <v>525</v>
      </c>
      <c r="J159" t="s">
        <v>577</v>
      </c>
      <c r="K159" t="s">
        <v>510</v>
      </c>
      <c r="L159" s="19">
        <f>HYPERLINK("http://nimal.webcrm.ru/catalog/productCard/?catid=94vmkf","RAS-18NKD-E5 Toshiba - холодны на сайте")</f>
        <v>0</v>
      </c>
    </row>
    <row r="160" spans="3:12" ht="12.75">
      <c r="C160" s="14"/>
      <c r="D160" s="18"/>
      <c r="E160" t="s">
        <v>578</v>
      </c>
      <c r="F160" s="22" t="s">
        <v>579</v>
      </c>
      <c r="G160" s="22" t="s">
        <v>580</v>
      </c>
      <c r="H160" s="22" t="s">
        <v>581</v>
      </c>
      <c r="I160" t="s">
        <v>531</v>
      </c>
      <c r="J160" t="s">
        <v>582</v>
      </c>
      <c r="K160" t="s">
        <v>59</v>
      </c>
      <c r="L160" s="19">
        <f>HYPERLINK("http://nimal.webcrm.ru/catalog/productCard/?catid=eywb3p","Кондиционер RAS-18SKHP Toshiba на сайте")</f>
        <v>0</v>
      </c>
    </row>
    <row r="161" spans="3:12" ht="12.75">
      <c r="C161" s="14"/>
      <c r="D161" s="18"/>
      <c r="E161" t="s">
        <v>583</v>
      </c>
      <c r="F161" s="22" t="s">
        <v>584</v>
      </c>
      <c r="G161" s="22" t="s">
        <v>585</v>
      </c>
      <c r="H161" s="22" t="s">
        <v>586</v>
      </c>
      <c r="I161" t="s">
        <v>525</v>
      </c>
      <c r="J161" t="s">
        <v>582</v>
      </c>
      <c r="K161" t="s">
        <v>587</v>
      </c>
      <c r="L161" s="19">
        <f>HYPERLINK("http://nimal.webcrm.ru/catalog/productCard/?catid=cb3xfa","RAS-18NKHD-E5 Toshiba  на сайте")</f>
        <v>0</v>
      </c>
    </row>
    <row r="162" spans="3:12" ht="12.75">
      <c r="C162" s="14"/>
      <c r="D162" s="18"/>
      <c r="E162" t="s">
        <v>588</v>
      </c>
      <c r="F162" s="22" t="s">
        <v>589</v>
      </c>
      <c r="G162" s="22" t="s">
        <v>590</v>
      </c>
      <c r="H162" s="22" t="s">
        <v>591</v>
      </c>
      <c r="I162" t="s">
        <v>531</v>
      </c>
      <c r="J162" t="s">
        <v>592</v>
      </c>
      <c r="K162" t="s">
        <v>593</v>
      </c>
      <c r="L162" s="19">
        <f>HYPERLINK("http://nimal.webcrm.ru/catalog/productCard/?catid=d6sm2e","Кондиционер RAS-24SKHP Toshiba на сайте")</f>
        <v>0</v>
      </c>
    </row>
    <row r="163" spans="3:12" ht="12.75">
      <c r="C163" s="14"/>
      <c r="D163" s="18"/>
      <c r="E163" t="s">
        <v>594</v>
      </c>
      <c r="F163" s="22" t="s">
        <v>595</v>
      </c>
      <c r="G163" s="22" t="s">
        <v>596</v>
      </c>
      <c r="H163" s="22" t="s">
        <v>597</v>
      </c>
      <c r="I163" t="s">
        <v>525</v>
      </c>
      <c r="J163" t="s">
        <v>598</v>
      </c>
      <c r="K163" t="s">
        <v>599</v>
      </c>
      <c r="L163" s="19">
        <f>HYPERLINK("http://nimal.webcrm.ru/catalog/productCard/?catid=qwx2ri","RAS-24NKHD-E5 Toshiba  на сайте")</f>
        <v>0</v>
      </c>
    </row>
    <row r="164" spans="3:12" ht="12.75">
      <c r="C164" s="14"/>
      <c r="D164" s="18"/>
      <c r="E164" t="s">
        <v>600</v>
      </c>
      <c r="F164" s="22" t="s">
        <v>601</v>
      </c>
      <c r="G164" s="22" t="s">
        <v>602</v>
      </c>
      <c r="H164" s="22" t="s">
        <v>603</v>
      </c>
      <c r="I164" t="s">
        <v>525</v>
      </c>
      <c r="J164" t="s">
        <v>598</v>
      </c>
      <c r="K164" t="s">
        <v>599</v>
      </c>
      <c r="L164" s="19">
        <f>HYPERLINK("http://nimal.webcrm.ru/catalog/productCard/?catid=n1op19","RAS-24NKHD-E4 Toshiba  на сайте")</f>
        <v>0</v>
      </c>
    </row>
    <row r="165" spans="3:12" ht="12.75">
      <c r="C165" s="14"/>
      <c r="D165" s="18"/>
      <c r="E165" t="s">
        <v>604</v>
      </c>
      <c r="F165" s="22" t="s">
        <v>605</v>
      </c>
      <c r="G165" s="22" t="s">
        <v>606</v>
      </c>
      <c r="H165" s="22" t="s">
        <v>607</v>
      </c>
      <c r="I165" t="s">
        <v>519</v>
      </c>
      <c r="J165" t="s">
        <v>608</v>
      </c>
      <c r="K165" t="s">
        <v>510</v>
      </c>
      <c r="L165" s="19">
        <f>HYPERLINK("http://nimal.webcrm.ru/catalog/productCard/?catid=3u3fgm","RAS-30NKP-AR Toshiba - холодны на сайте")</f>
        <v>0</v>
      </c>
    </row>
    <row r="166" spans="3:12" ht="12.75">
      <c r="C166" s="14"/>
      <c r="D166" s="18"/>
      <c r="E166" t="s">
        <v>609</v>
      </c>
      <c r="F166" s="22" t="s">
        <v>610</v>
      </c>
      <c r="G166" s="22" t="s">
        <v>611</v>
      </c>
      <c r="H166" s="22" t="s">
        <v>612</v>
      </c>
      <c r="L166" s="19">
        <f>HYPERLINK("http://nimal.webcrm.ru/catalog/productCard/?catid=72h54p","Кондиционер RAS-30SKP-AR Toshiba - холодный (высокотемпературный (+25 - +51)) на сайте")</f>
        <v>0</v>
      </c>
    </row>
    <row r="167" spans="3:14" ht="12.75">
      <c r="C167" s="13" t="s">
        <v>613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3:14" ht="12.75">
      <c r="C168" s="14"/>
      <c r="D168" s="13" t="s">
        <v>614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3:14" ht="12.75">
      <c r="C169" s="14"/>
      <c r="D169" s="15"/>
      <c r="E169" s="16" t="s">
        <v>5</v>
      </c>
      <c r="F169" s="16" t="s">
        <v>12</v>
      </c>
      <c r="G169" s="16" t="s">
        <v>13</v>
      </c>
      <c r="H169" s="16" t="s">
        <v>17</v>
      </c>
      <c r="I169" s="16" t="s">
        <v>18</v>
      </c>
      <c r="J169" s="16" t="s">
        <v>19</v>
      </c>
      <c r="K169" s="16" t="s">
        <v>20</v>
      </c>
      <c r="L169" s="17" t="s">
        <v>9</v>
      </c>
      <c r="M169" s="5"/>
      <c r="N169" s="5"/>
    </row>
    <row r="170" spans="3:12" ht="12.75">
      <c r="C170" s="14"/>
      <c r="D170" s="18"/>
      <c r="E170" t="s">
        <v>615</v>
      </c>
      <c r="F170" s="22" t="s">
        <v>616</v>
      </c>
      <c r="G170" s="22" t="s">
        <v>617</v>
      </c>
      <c r="H170" s="22" t="s">
        <v>618</v>
      </c>
      <c r="J170" t="s">
        <v>59</v>
      </c>
      <c r="K170" t="s">
        <v>90</v>
      </c>
      <c r="L170" s="19">
        <f>HYPERLINK("http://nimal.webcrm.ru/catalog/productCard/?catid=6qyy7n","Кондиционер GC-M2A18HRN1 мультисплит R410A на сайте")</f>
        <v>0</v>
      </c>
    </row>
    <row r="171" spans="3:12" ht="12.75">
      <c r="C171" s="14"/>
      <c r="D171" s="18"/>
      <c r="E171" t="s">
        <v>619</v>
      </c>
      <c r="F171" s="22" t="s">
        <v>620</v>
      </c>
      <c r="G171" s="22" t="s">
        <v>621</v>
      </c>
      <c r="H171" s="22" t="s">
        <v>622</v>
      </c>
      <c r="J171" t="s">
        <v>623</v>
      </c>
      <c r="K171" t="s">
        <v>624</v>
      </c>
      <c r="L171" s="19">
        <f>HYPERLINK("http://nimal.webcrm.ru/catalog/productCard/?catid=x7c2z0","Кондиционер GC-M2A21HRN1 мультисплит R410A на сайте")</f>
        <v>0</v>
      </c>
    </row>
    <row r="172" spans="3:12" ht="12.75">
      <c r="C172" s="14"/>
      <c r="D172" s="18"/>
      <c r="E172" t="s">
        <v>625</v>
      </c>
      <c r="F172" s="22" t="s">
        <v>626</v>
      </c>
      <c r="G172" s="22" t="s">
        <v>627</v>
      </c>
      <c r="H172" s="22" t="s">
        <v>628</v>
      </c>
      <c r="J172" t="s">
        <v>629</v>
      </c>
      <c r="K172" t="s">
        <v>96</v>
      </c>
      <c r="L172" s="19">
        <f>HYPERLINK("http://nimal.webcrm.ru/catalog/productCard/?catid=nft441","Кондиционер GC-M3A27HRN1 мультисплит R410A на сайте")</f>
        <v>0</v>
      </c>
    </row>
    <row r="173" spans="3:12" ht="12.75">
      <c r="C173" s="14"/>
      <c r="D173" s="18"/>
      <c r="E173" t="s">
        <v>630</v>
      </c>
      <c r="F173" s="22" t="s">
        <v>631</v>
      </c>
      <c r="G173" s="22" t="s">
        <v>632</v>
      </c>
      <c r="H173" s="22" t="s">
        <v>633</v>
      </c>
      <c r="J173" t="s">
        <v>96</v>
      </c>
      <c r="K173" t="s">
        <v>634</v>
      </c>
      <c r="L173" s="19">
        <f>HYPERLINK("http://nimal.webcrm.ru/catalog/productCard/?catid=ctan75","Кондиционер GC-M3A30HRN1 мультисплит R410A на сайте")</f>
        <v>0</v>
      </c>
    </row>
    <row r="174" spans="3:14" ht="12.75">
      <c r="C174" s="14"/>
      <c r="D174" s="13" t="s">
        <v>635</v>
      </c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3:14" ht="12.75">
      <c r="C175" s="14"/>
      <c r="D175" s="15"/>
      <c r="E175" s="16" t="s">
        <v>5</v>
      </c>
      <c r="F175" s="16" t="s">
        <v>12</v>
      </c>
      <c r="G175" s="16" t="s">
        <v>13</v>
      </c>
      <c r="H175" s="16" t="s">
        <v>17</v>
      </c>
      <c r="I175" s="16" t="s">
        <v>636</v>
      </c>
      <c r="J175" s="16" t="s">
        <v>637</v>
      </c>
      <c r="K175" s="16" t="s">
        <v>638</v>
      </c>
      <c r="L175" s="17" t="s">
        <v>9</v>
      </c>
      <c r="M175" s="5"/>
      <c r="N175" s="5"/>
    </row>
    <row r="176" spans="3:12" ht="12.75">
      <c r="C176" s="14"/>
      <c r="D176" s="18"/>
      <c r="E176" t="s">
        <v>639</v>
      </c>
      <c r="F176" s="22" t="s">
        <v>640</v>
      </c>
      <c r="G176" s="22" t="s">
        <v>641</v>
      </c>
      <c r="H176" s="22" t="s">
        <v>642</v>
      </c>
      <c r="I176" t="s">
        <v>643</v>
      </c>
      <c r="J176" t="s">
        <v>643</v>
      </c>
      <c r="K176" t="s">
        <v>644</v>
      </c>
      <c r="L176" s="19">
        <f>HYPERLINK("http://nimal.webcrm.ru/catalog/productCard/?catid=d5jy9n","Kондиционер M18L2H LG мульти-сплит (2+1) на сайте")</f>
        <v>0</v>
      </c>
    </row>
    <row r="177" spans="3:12" ht="12.75">
      <c r="C177" s="14"/>
      <c r="D177" s="18"/>
      <c r="E177" t="s">
        <v>645</v>
      </c>
      <c r="F177" s="22" t="s">
        <v>646</v>
      </c>
      <c r="G177" s="22" t="s">
        <v>647</v>
      </c>
      <c r="H177" s="22" t="s">
        <v>576</v>
      </c>
      <c r="I177" t="s">
        <v>648</v>
      </c>
      <c r="J177" t="s">
        <v>648</v>
      </c>
      <c r="K177" t="s">
        <v>649</v>
      </c>
      <c r="L177" s="19">
        <f>HYPERLINK("http://nimal.webcrm.ru/catalog/productCard/?catid=qrtu85","Kондиционер M14L2H LG мульти-сплит (2+1) на сайте")</f>
        <v>0</v>
      </c>
    </row>
    <row r="178" spans="3:12" ht="12.75">
      <c r="C178" s="14"/>
      <c r="D178" s="18"/>
      <c r="E178" t="s">
        <v>650</v>
      </c>
      <c r="F178" s="22" t="s">
        <v>651</v>
      </c>
      <c r="G178" s="22" t="s">
        <v>652</v>
      </c>
      <c r="H178" s="22" t="s">
        <v>653</v>
      </c>
      <c r="I178" t="s">
        <v>654</v>
      </c>
      <c r="J178" t="s">
        <v>655</v>
      </c>
      <c r="K178" t="s">
        <v>656</v>
      </c>
      <c r="L178" s="19">
        <f>HYPERLINK("http://nimal.webcrm.ru/catalog/productCard/?catid=u53n76","Kондиционер M21L2H LG мульти-сплит (2+1) (NT12) на сайте")</f>
        <v>0</v>
      </c>
    </row>
    <row r="179" spans="3:12" ht="12.75">
      <c r="C179" s="14"/>
      <c r="D179" s="18"/>
      <c r="E179" t="s">
        <v>657</v>
      </c>
      <c r="F179" s="22" t="s">
        <v>658</v>
      </c>
      <c r="G179" s="22" t="s">
        <v>659</v>
      </c>
      <c r="H179" s="22" t="s">
        <v>660</v>
      </c>
      <c r="I179" t="s">
        <v>661</v>
      </c>
      <c r="J179" t="s">
        <v>643</v>
      </c>
      <c r="K179" t="s">
        <v>662</v>
      </c>
      <c r="L179" s="19">
        <f>HYPERLINK("http://nimal.webcrm.ru/catalog/productCard/?catid=393ess","Kондиционер M30L3H LG мульти-сплит (3+1) на сайте")</f>
        <v>0</v>
      </c>
    </row>
    <row r="180" spans="3:12" ht="12.75">
      <c r="C180" s="14"/>
      <c r="D180" s="18"/>
      <c r="E180" t="s">
        <v>663</v>
      </c>
      <c r="F180" s="22" t="s">
        <v>664</v>
      </c>
      <c r="G180" s="22" t="s">
        <v>665</v>
      </c>
      <c r="H180" s="22" t="s">
        <v>666</v>
      </c>
      <c r="L180" s="19">
        <f>HYPERLINK("http://nimal.webcrm.ru/catalog/productCard/?catid=xem9bs","Kондиционер M30L4H LG мульти-сплит (4+1) на сайте")</f>
        <v>0</v>
      </c>
    </row>
    <row r="181" spans="3:14" ht="12.75">
      <c r="C181" s="14"/>
      <c r="D181" s="13" t="s">
        <v>667</v>
      </c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3:14" ht="12.75">
      <c r="C182" s="14"/>
      <c r="D182" s="15"/>
      <c r="E182" s="16" t="s">
        <v>5</v>
      </c>
      <c r="F182" s="16" t="s">
        <v>12</v>
      </c>
      <c r="G182" s="16" t="s">
        <v>13</v>
      </c>
      <c r="H182" s="16" t="s">
        <v>17</v>
      </c>
      <c r="I182" s="16" t="s">
        <v>6</v>
      </c>
      <c r="J182" s="16" t="s">
        <v>7</v>
      </c>
      <c r="K182" s="16" t="s">
        <v>8</v>
      </c>
      <c r="L182" s="17" t="s">
        <v>9</v>
      </c>
      <c r="M182" s="5"/>
      <c r="N182" s="5"/>
    </row>
    <row r="183" spans="3:12" ht="12.75">
      <c r="C183" s="14"/>
      <c r="D183" s="18"/>
      <c r="E183" t="s">
        <v>668</v>
      </c>
      <c r="F183" s="22" t="s">
        <v>669</v>
      </c>
      <c r="G183" s="22" t="s">
        <v>660</v>
      </c>
      <c r="H183" s="22" t="s">
        <v>670</v>
      </c>
      <c r="L183" s="19">
        <f>HYPERLINK("http://nimal.webcrm.ru/catalog/productCard/?catid=pk49xx","CS-С9BKPG/CU-2C18BKP5G (2+1) на сайте")</f>
        <v>0</v>
      </c>
    </row>
    <row r="184" spans="3:14" ht="12.75">
      <c r="C184" s="14"/>
      <c r="D184" s="13" t="s">
        <v>671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3:14" ht="12.75">
      <c r="C185" s="14"/>
      <c r="D185" s="13" t="s">
        <v>672</v>
      </c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3:14" ht="12.75">
      <c r="C186" s="14"/>
      <c r="D186" s="15"/>
      <c r="E186" s="16" t="s">
        <v>5</v>
      </c>
      <c r="F186" s="16" t="s">
        <v>12</v>
      </c>
      <c r="G186" s="16" t="s">
        <v>13</v>
      </c>
      <c r="H186" s="16" t="s">
        <v>17</v>
      </c>
      <c r="I186" s="16" t="s">
        <v>18</v>
      </c>
      <c r="J186" s="16" t="s">
        <v>19</v>
      </c>
      <c r="K186" s="16" t="s">
        <v>20</v>
      </c>
      <c r="L186" s="17" t="s">
        <v>9</v>
      </c>
      <c r="M186" s="5"/>
      <c r="N186" s="5"/>
    </row>
    <row r="187" spans="3:12" ht="12.75">
      <c r="C187" s="14"/>
      <c r="D187" s="18"/>
      <c r="E187" t="s">
        <v>673</v>
      </c>
      <c r="F187" s="22" t="s">
        <v>674</v>
      </c>
      <c r="G187" s="22" t="s">
        <v>675</v>
      </c>
      <c r="H187" s="22" t="s">
        <v>676</v>
      </c>
      <c r="J187" t="s">
        <v>484</v>
      </c>
      <c r="K187" t="s">
        <v>677</v>
      </c>
      <c r="L187" s="19">
        <f>HYPERLINK("http://nimal.webcrm.ru/catalog/productCard/?catid=y7mnhl","PANASONIC CU-2E15GBE внешн. (от 4 4 до 5 0 kW) на сайте")</f>
        <v>0</v>
      </c>
    </row>
    <row r="188" spans="3:12" ht="12.75">
      <c r="C188" s="14"/>
      <c r="D188" s="18"/>
      <c r="E188" t="s">
        <v>678</v>
      </c>
      <c r="F188" s="22" t="s">
        <v>679</v>
      </c>
      <c r="G188" s="22" t="s">
        <v>680</v>
      </c>
      <c r="H188" s="22" t="s">
        <v>681</v>
      </c>
      <c r="J188" t="s">
        <v>445</v>
      </c>
      <c r="K188" t="s">
        <v>445</v>
      </c>
      <c r="L188" s="19">
        <f>HYPERLINK("http://nimal.webcrm.ru/catalog/productCard/?catid=j21d38","PANASONIC CU-2E18CBPG внешн. (от 4 4 до 6 4 kW) на сайте")</f>
        <v>0</v>
      </c>
    </row>
    <row r="189" spans="3:12" ht="12.75">
      <c r="C189" s="14"/>
      <c r="D189" s="18"/>
      <c r="E189" t="s">
        <v>682</v>
      </c>
      <c r="F189" s="22" t="s">
        <v>683</v>
      </c>
      <c r="G189" s="22" t="s">
        <v>145</v>
      </c>
      <c r="H189" s="22" t="s">
        <v>684</v>
      </c>
      <c r="J189" t="s">
        <v>285</v>
      </c>
      <c r="K189" t="s">
        <v>396</v>
      </c>
      <c r="L189" s="19">
        <f>HYPERLINK("http://nimal.webcrm.ru/catalog/productCard/?catid=ukrr39","PANASONIC CU-3E23CBPG внешн. (от 5 0 до 10 0 kW) на сайте")</f>
        <v>0</v>
      </c>
    </row>
    <row r="190" spans="3:12" ht="12.75">
      <c r="C190" s="14"/>
      <c r="D190" s="18"/>
      <c r="E190" t="s">
        <v>685</v>
      </c>
      <c r="F190" s="22" t="s">
        <v>686</v>
      </c>
      <c r="G190" s="22" t="s">
        <v>687</v>
      </c>
      <c r="H190" s="22" t="s">
        <v>688</v>
      </c>
      <c r="J190" t="s">
        <v>135</v>
      </c>
      <c r="K190" t="s">
        <v>689</v>
      </c>
      <c r="L190" s="19">
        <f>HYPERLINK("http://nimal.webcrm.ru/catalog/productCard/?catid=46ywsv","PANASONIC CU-4E27CBPG внешн. (от 5 0 до 13 6 kW) на сайте")</f>
        <v>0</v>
      </c>
    </row>
    <row r="191" spans="3:12" ht="12.75">
      <c r="C191" s="14"/>
      <c r="D191" s="18"/>
      <c r="E191" t="s">
        <v>690</v>
      </c>
      <c r="F191" s="22" t="s">
        <v>691</v>
      </c>
      <c r="G191" s="22" t="s">
        <v>692</v>
      </c>
      <c r="H191" s="22" t="s">
        <v>693</v>
      </c>
      <c r="I191" t="s">
        <v>694</v>
      </c>
      <c r="J191" t="s">
        <v>695</v>
      </c>
      <c r="K191" t="s">
        <v>696</v>
      </c>
      <c r="L191" s="19">
        <f>HYPERLINK("http://nimal.webcrm.ru/catalog/productCard/?catid=r27ptv","PANASONIC CU-MP50DBH5 внешний блок на сайте")</f>
        <v>0</v>
      </c>
    </row>
    <row r="192" spans="3:12" ht="12.75">
      <c r="C192" s="14"/>
      <c r="D192" s="18"/>
      <c r="E192" t="s">
        <v>697</v>
      </c>
      <c r="F192" s="22" t="s">
        <v>698</v>
      </c>
      <c r="G192" s="22" t="s">
        <v>699</v>
      </c>
      <c r="H192" s="22" t="s">
        <v>700</v>
      </c>
      <c r="I192" t="s">
        <v>694</v>
      </c>
      <c r="J192" t="s">
        <v>701</v>
      </c>
      <c r="K192" t="s">
        <v>701</v>
      </c>
      <c r="L192" s="19">
        <f>HYPERLINK("http://nimal.webcrm.ru/catalog/productCard/?catid=rhekvg","PANASONIC CU-MP90DBH8 внешний блок на сайте")</f>
        <v>0</v>
      </c>
    </row>
    <row r="193" spans="3:14" ht="12.75">
      <c r="C193" s="14"/>
      <c r="D193" s="13" t="s">
        <v>702</v>
      </c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3:14" ht="12.75">
      <c r="C194" s="14"/>
      <c r="D194" s="15"/>
      <c r="E194" s="16" t="s">
        <v>5</v>
      </c>
      <c r="F194" s="16" t="s">
        <v>12</v>
      </c>
      <c r="G194" s="16" t="s">
        <v>13</v>
      </c>
      <c r="H194" s="16" t="s">
        <v>17</v>
      </c>
      <c r="I194" s="16" t="s">
        <v>18</v>
      </c>
      <c r="J194" s="16" t="s">
        <v>19</v>
      </c>
      <c r="K194" s="16" t="s">
        <v>20</v>
      </c>
      <c r="L194" s="17" t="s">
        <v>9</v>
      </c>
      <c r="M194" s="5"/>
      <c r="N194" s="5"/>
    </row>
    <row r="195" spans="3:12" ht="12.75">
      <c r="C195" s="14"/>
      <c r="D195" s="18"/>
      <c r="E195" t="s">
        <v>703</v>
      </c>
      <c r="F195" s="22" t="s">
        <v>704</v>
      </c>
      <c r="G195" s="22" t="s">
        <v>705</v>
      </c>
      <c r="H195" s="22" t="s">
        <v>706</v>
      </c>
      <c r="L195" s="19">
        <f>HYPERLINK("http://nimal.webcrm.ru/catalog/productCard/?catid=knslj","PANASONIC CS-E7GKDW внутр. 2,1 kW - inveter на сайте")</f>
        <v>0</v>
      </c>
    </row>
    <row r="196" spans="3:12" ht="12.75">
      <c r="C196" s="14"/>
      <c r="D196" s="18"/>
      <c r="E196" t="s">
        <v>707</v>
      </c>
      <c r="F196" s="22" t="s">
        <v>704</v>
      </c>
      <c r="G196" s="22" t="s">
        <v>705</v>
      </c>
      <c r="H196" s="22" t="s">
        <v>706</v>
      </c>
      <c r="L196" s="19">
        <f>HYPERLINK("http://nimal.webcrm.ru/catalog/productCard/?catid=qxsg35","PANASONIC CS-E7HKDW внутренний блок на сайте")</f>
        <v>0</v>
      </c>
    </row>
    <row r="197" spans="3:12" ht="12.75">
      <c r="C197" s="14"/>
      <c r="D197" s="18"/>
      <c r="E197" t="s">
        <v>708</v>
      </c>
      <c r="F197" s="22" t="s">
        <v>709</v>
      </c>
      <c r="G197" s="22" t="s">
        <v>710</v>
      </c>
      <c r="H197" s="22" t="s">
        <v>711</v>
      </c>
      <c r="L197" s="19">
        <f>HYPERLINK("http://nimal.webcrm.ru/catalog/productCard/?catid=w2zaho","PANASONIC CS-E9HKDW внутренний блок на сайте")</f>
        <v>0</v>
      </c>
    </row>
    <row r="198" spans="3:12" ht="12.75">
      <c r="C198" s="14"/>
      <c r="D198" s="18"/>
      <c r="E198" t="s">
        <v>712</v>
      </c>
      <c r="F198" s="22" t="s">
        <v>713</v>
      </c>
      <c r="G198" s="22" t="s">
        <v>714</v>
      </c>
      <c r="H198" s="22" t="s">
        <v>715</v>
      </c>
      <c r="L198" s="19">
        <f>HYPERLINK("http://nimal.webcrm.ru/catalog/productCard/?catid=onierx","PANASONIC CS-E7JKDW внутренний блок на сайте")</f>
        <v>0</v>
      </c>
    </row>
    <row r="199" spans="3:12" ht="12.75">
      <c r="C199" s="14"/>
      <c r="D199" s="18"/>
      <c r="E199" t="s">
        <v>716</v>
      </c>
      <c r="F199" s="22" t="s">
        <v>717</v>
      </c>
      <c r="G199" s="22" t="s">
        <v>718</v>
      </c>
      <c r="H199" s="22" t="s">
        <v>719</v>
      </c>
      <c r="L199" s="19">
        <f>HYPERLINK("http://nimal.webcrm.ru/catalog/productCard/?catid=by22i6","PANASONIC CS-E12DKDW внутр. 3 2 kW - inverter на сайте")</f>
        <v>0</v>
      </c>
    </row>
    <row r="200" spans="3:12" ht="12.75">
      <c r="C200" s="14"/>
      <c r="D200" s="18"/>
      <c r="E200" t="s">
        <v>720</v>
      </c>
      <c r="F200" s="22" t="s">
        <v>721</v>
      </c>
      <c r="G200" s="22" t="s">
        <v>722</v>
      </c>
      <c r="H200" s="22" t="s">
        <v>723</v>
      </c>
      <c r="L200" s="19">
        <f>HYPERLINK("http://nimal.webcrm.ru/catalog/productCard/?catid=unptd","PANASONIC CS-E12JKDW внутренний блок на сайте")</f>
        <v>0</v>
      </c>
    </row>
    <row r="201" spans="3:12" ht="12.75">
      <c r="C201" s="14"/>
      <c r="D201" s="18"/>
      <c r="E201" t="s">
        <v>724</v>
      </c>
      <c r="F201" s="22" t="s">
        <v>725</v>
      </c>
      <c r="G201" s="22" t="s">
        <v>726</v>
      </c>
      <c r="H201" s="22" t="s">
        <v>727</v>
      </c>
      <c r="L201" s="19">
        <f>HYPERLINK("http://nimal.webcrm.ru/catalog/productCard/?catid=uus6dt","PANASONIC CS-E9JKDW внутренний блок на сайте")</f>
        <v>0</v>
      </c>
    </row>
    <row r="202" spans="3:12" ht="12.75">
      <c r="C202" s="14"/>
      <c r="D202" s="18"/>
      <c r="E202" t="s">
        <v>728</v>
      </c>
      <c r="F202" s="22" t="s">
        <v>729</v>
      </c>
      <c r="G202" s="22" t="s">
        <v>730</v>
      </c>
      <c r="H202" s="22" t="s">
        <v>731</v>
      </c>
      <c r="L202" s="19">
        <f>HYPERLINK("http://nimal.webcrm.ru/catalog/productCard/?catid=s0vb66","PANASONIC CS-E15JKDW внутренний блок на сайте")</f>
        <v>0</v>
      </c>
    </row>
    <row r="203" spans="3:12" ht="12.75">
      <c r="C203" s="14"/>
      <c r="D203" s="18"/>
      <c r="E203" t="s">
        <v>732</v>
      </c>
      <c r="F203" s="22" t="s">
        <v>733</v>
      </c>
      <c r="G203" s="22" t="s">
        <v>734</v>
      </c>
      <c r="H203" s="22" t="s">
        <v>735</v>
      </c>
      <c r="L203" s="19">
        <f>HYPERLINK("http://nimal.webcrm.ru/catalog/productCard/?catid=v9eux6","PANASONIC CS-E18JKDW внутренний блок на сайте")</f>
        <v>0</v>
      </c>
    </row>
    <row r="204" spans="3:12" ht="12.75">
      <c r="C204" s="14"/>
      <c r="D204" s="18"/>
      <c r="E204" t="s">
        <v>736</v>
      </c>
      <c r="F204" s="22" t="s">
        <v>737</v>
      </c>
      <c r="G204" s="22" t="s">
        <v>738</v>
      </c>
      <c r="H204" s="22" t="s">
        <v>739</v>
      </c>
      <c r="L204" s="19">
        <f>HYPERLINK("http://nimal.webcrm.ru/catalog/productCard/?catid=nimx4z","PANASONIC CS-E12HKDW внутренний блок на сайте")</f>
        <v>0</v>
      </c>
    </row>
    <row r="205" spans="3:12" ht="12.75">
      <c r="C205" s="14"/>
      <c r="D205" s="18"/>
      <c r="E205" t="s">
        <v>740</v>
      </c>
      <c r="F205" s="22" t="s">
        <v>741</v>
      </c>
      <c r="G205" s="22" t="s">
        <v>742</v>
      </c>
      <c r="H205" s="22" t="s">
        <v>743</v>
      </c>
      <c r="L205" s="19">
        <f>HYPERLINK("http://nimal.webcrm.ru/catalog/productCard/?catid=9n3p0b","PANASONIC CS-E15HKDW внутренний блок на сайте")</f>
        <v>0</v>
      </c>
    </row>
    <row r="206" spans="3:12" ht="12.75">
      <c r="C206" s="14"/>
      <c r="D206" s="18"/>
      <c r="E206" t="s">
        <v>744</v>
      </c>
      <c r="F206" s="22" t="s">
        <v>29</v>
      </c>
      <c r="G206" s="22" t="s">
        <v>30</v>
      </c>
      <c r="H206" s="22" t="s">
        <v>31</v>
      </c>
      <c r="L206" s="19">
        <f>HYPERLINK("http://nimal.webcrm.ru/catalog/productCard/?catid=v8fl23","PANASONIC CS-ME12CKPG внутр. 3 2 kW - inverter на сайте")</f>
        <v>0</v>
      </c>
    </row>
    <row r="207" spans="3:12" ht="12.75">
      <c r="C207" s="14"/>
      <c r="D207" s="18"/>
      <c r="E207" t="s">
        <v>745</v>
      </c>
      <c r="F207" s="22" t="s">
        <v>746</v>
      </c>
      <c r="G207" s="22" t="s">
        <v>747</v>
      </c>
      <c r="H207" s="22" t="s">
        <v>748</v>
      </c>
      <c r="L207" s="19">
        <f>HYPERLINK("http://nimal.webcrm.ru/catalog/productCard/?catid=s11xfj","PANASONIC CS-E21JKDW внутренний блок на сайте")</f>
        <v>0</v>
      </c>
    </row>
    <row r="208" spans="3:12" ht="12.75">
      <c r="C208" s="14"/>
      <c r="D208" s="18"/>
      <c r="E208" t="s">
        <v>749</v>
      </c>
      <c r="F208" s="22" t="s">
        <v>750</v>
      </c>
      <c r="G208" s="22" t="s">
        <v>751</v>
      </c>
      <c r="H208" s="22" t="s">
        <v>752</v>
      </c>
      <c r="J208" t="s">
        <v>32</v>
      </c>
      <c r="K208" t="s">
        <v>45</v>
      </c>
      <c r="L208" s="19">
        <f>HYPERLINK("http://nimal.webcrm.ru/catalog/productCard/?catid=ovpkda","PANASONIC CS-MP9DKH5 внутренний блок на сайте")</f>
        <v>0</v>
      </c>
    </row>
    <row r="209" spans="3:12" ht="12.75">
      <c r="C209" s="14"/>
      <c r="D209" s="18"/>
      <c r="E209" t="s">
        <v>753</v>
      </c>
      <c r="F209" s="22" t="s">
        <v>754</v>
      </c>
      <c r="G209" s="22" t="s">
        <v>755</v>
      </c>
      <c r="H209" s="22" t="s">
        <v>756</v>
      </c>
      <c r="J209" t="s">
        <v>38</v>
      </c>
      <c r="K209" t="s">
        <v>757</v>
      </c>
      <c r="L209" s="19">
        <f>HYPERLINK("http://nimal.webcrm.ru/catalog/productCard/?catid=yc4sd5","PANASONIC CS-MP14DKH5 внутренний блок на сайте")</f>
        <v>0</v>
      </c>
    </row>
    <row r="210" spans="3:12" ht="12.75">
      <c r="C210" s="14"/>
      <c r="D210" s="18"/>
      <c r="E210" t="s">
        <v>758</v>
      </c>
      <c r="F210" s="22" t="s">
        <v>759</v>
      </c>
      <c r="G210" s="22" t="s">
        <v>581</v>
      </c>
      <c r="H210" s="22" t="s">
        <v>760</v>
      </c>
      <c r="L210" s="19">
        <f>HYPERLINK("http://nimal.webcrm.ru/catalog/productCard/?catid=vleaey","PANASONIC CS-ME10DTEG внутр. 2 8 kW - inv.потол. на сайте")</f>
        <v>0</v>
      </c>
    </row>
    <row r="211" spans="3:12" ht="12.75">
      <c r="C211" s="14"/>
      <c r="D211" s="18"/>
      <c r="E211" t="s">
        <v>761</v>
      </c>
      <c r="F211" s="22" t="s">
        <v>762</v>
      </c>
      <c r="G211" s="22" t="s">
        <v>763</v>
      </c>
      <c r="H211" s="22" t="s">
        <v>764</v>
      </c>
      <c r="J211" t="s">
        <v>391</v>
      </c>
      <c r="K211" t="s">
        <v>285</v>
      </c>
      <c r="L211" s="19">
        <f>HYPERLINK("http://nimal.webcrm.ru/catalog/productCard/?catid=15s1ah","PANASONIC CS-E21DTES внутр. 6 3 kW - inv.пот на сайте")</f>
        <v>0</v>
      </c>
    </row>
    <row r="212" spans="3:12" ht="12.75">
      <c r="C212" s="14"/>
      <c r="D212" s="18"/>
      <c r="E212" t="s">
        <v>765</v>
      </c>
      <c r="F212" s="22" t="s">
        <v>766</v>
      </c>
      <c r="G212" s="22" t="s">
        <v>767</v>
      </c>
      <c r="H212" s="22" t="s">
        <v>768</v>
      </c>
      <c r="J212" t="s">
        <v>570</v>
      </c>
      <c r="K212" t="s">
        <v>769</v>
      </c>
      <c r="L212" s="19">
        <f>HYPERLINK("http://nimal.webcrm.ru/catalog/productCard/?catid=6o0pwh","PANASONIC CS-E15DTEW внутр. 4 0 kW - inv.нап.-потол. на сайте")</f>
        <v>0</v>
      </c>
    </row>
    <row r="213" spans="3:12" ht="12.75">
      <c r="C213" s="14"/>
      <c r="D213" s="18"/>
      <c r="E213" t="s">
        <v>770</v>
      </c>
      <c r="F213" s="22" t="s">
        <v>766</v>
      </c>
      <c r="G213" s="22" t="s">
        <v>767</v>
      </c>
      <c r="H213" s="22" t="s">
        <v>768</v>
      </c>
      <c r="J213" t="s">
        <v>484</v>
      </c>
      <c r="K213" t="s">
        <v>771</v>
      </c>
      <c r="L213" s="19">
        <f>HYPERLINK("http://nimal.webcrm.ru/catalog/productCard/?catid=i3ibg3","PANASONIC CS-MP18DKH5 внутренний блок на сайте")</f>
        <v>0</v>
      </c>
    </row>
    <row r="214" spans="3:12" ht="12.75">
      <c r="C214" s="14"/>
      <c r="D214" s="18"/>
      <c r="E214" t="s">
        <v>772</v>
      </c>
      <c r="F214" s="22" t="s">
        <v>773</v>
      </c>
      <c r="G214" s="22" t="s">
        <v>774</v>
      </c>
      <c r="H214" s="22" t="s">
        <v>775</v>
      </c>
      <c r="J214" t="s">
        <v>776</v>
      </c>
      <c r="K214" t="s">
        <v>777</v>
      </c>
      <c r="L214" s="19">
        <f>HYPERLINK("http://nimal.webcrm.ru/catalog/productCard/?catid=yrtmlz","PANASONIC CS-E18DTEW внутр. 5 0 kW - inv.пот на сайте")</f>
        <v>0</v>
      </c>
    </row>
    <row r="215" spans="3:12" ht="12.75">
      <c r="C215" s="14"/>
      <c r="D215" s="18"/>
      <c r="E215" t="s">
        <v>778</v>
      </c>
      <c r="F215" s="22" t="s">
        <v>779</v>
      </c>
      <c r="G215" s="22" t="s">
        <v>780</v>
      </c>
      <c r="H215" s="22" t="s">
        <v>781</v>
      </c>
      <c r="J215" t="s">
        <v>782</v>
      </c>
      <c r="K215" t="s">
        <v>783</v>
      </c>
      <c r="L215" s="19">
        <f>HYPERLINK("http://nimal.webcrm.ru/catalog/productCard/?catid=cw0p3j","PANASONIC CS-E15DD3EW внутр. 4 0 kW - inv.канал. на сайте")</f>
        <v>0</v>
      </c>
    </row>
    <row r="216" spans="3:12" ht="12.75">
      <c r="C216" s="14"/>
      <c r="D216" s="18"/>
      <c r="E216" t="s">
        <v>784</v>
      </c>
      <c r="F216" s="22" t="s">
        <v>785</v>
      </c>
      <c r="G216" s="22" t="s">
        <v>786</v>
      </c>
      <c r="H216" s="22" t="s">
        <v>787</v>
      </c>
      <c r="L216" s="19">
        <f>HYPERLINK("http://nimal.webcrm.ru/catalog/productCard/?catid=x6q2al","PANASONIC CS-ME7EB1E внутр. 2 2 kW - inv. касс. на сайте")</f>
        <v>0</v>
      </c>
    </row>
    <row r="217" spans="3:12" ht="12.75">
      <c r="C217" s="14"/>
      <c r="D217" s="18"/>
      <c r="E217" t="s">
        <v>788</v>
      </c>
      <c r="F217" s="22" t="s">
        <v>789</v>
      </c>
      <c r="G217" s="22" t="s">
        <v>130</v>
      </c>
      <c r="H217" s="22" t="s">
        <v>790</v>
      </c>
      <c r="J217" t="s">
        <v>587</v>
      </c>
      <c r="K217" t="s">
        <v>624</v>
      </c>
      <c r="L217" s="19">
        <f>HYPERLINK("http://nimal.webcrm.ru/catalog/productCard/?catid=52656e","PANASONIC CS-E21DB4ES внутр. 6 3 kW - inv.касс на сайте")</f>
        <v>0</v>
      </c>
    </row>
    <row r="218" spans="3:12" ht="12.75">
      <c r="C218" s="14"/>
      <c r="D218" s="18"/>
      <c r="E218" t="s">
        <v>791</v>
      </c>
      <c r="F218" s="22" t="s">
        <v>792</v>
      </c>
      <c r="G218" s="22" t="s">
        <v>793</v>
      </c>
      <c r="H218" s="22" t="s">
        <v>794</v>
      </c>
      <c r="L218" s="19">
        <f>HYPERLINK("http://nimal.webcrm.ru/catalog/productCard/?catid=l52i4c","PANASONIC CS-ME12EB1E внутр. 3 2 kW - inv. касс. на сайте")</f>
        <v>0</v>
      </c>
    </row>
    <row r="219" spans="3:12" ht="12.75">
      <c r="C219" s="14"/>
      <c r="D219" s="18"/>
      <c r="E219" t="s">
        <v>795</v>
      </c>
      <c r="F219" s="22" t="s">
        <v>796</v>
      </c>
      <c r="G219" s="22" t="s">
        <v>797</v>
      </c>
      <c r="H219" s="22" t="s">
        <v>798</v>
      </c>
      <c r="L219" s="19">
        <f>HYPERLINK("http://nimal.webcrm.ru/catalog/productCard/?catid=r6eupg","PANASONIC CS-ME14EB1E внутр. 4 0 kW - inv. касс. на сайте")</f>
        <v>0</v>
      </c>
    </row>
    <row r="220" spans="3:12" ht="12.75">
      <c r="C220" s="14"/>
      <c r="D220" s="18"/>
      <c r="E220" t="s">
        <v>799</v>
      </c>
      <c r="F220" s="22" t="s">
        <v>800</v>
      </c>
      <c r="G220" s="22" t="s">
        <v>801</v>
      </c>
      <c r="H220" s="22" t="s">
        <v>802</v>
      </c>
      <c r="L220" s="19">
        <f>HYPERLINK("http://nimal.webcrm.ru/catalog/productCard/?catid=lwdorh","PANASONIC CS-E18HB4EA внутренний блок кондиционера кассетн. 4-х поточный на сайте")</f>
        <v>0</v>
      </c>
    </row>
    <row r="221" spans="3:12" ht="12.75">
      <c r="C221" s="14"/>
      <c r="D221" s="18"/>
      <c r="E221" t="s">
        <v>803</v>
      </c>
      <c r="F221" s="22" t="s">
        <v>804</v>
      </c>
      <c r="G221" s="22" t="s">
        <v>805</v>
      </c>
      <c r="H221" s="22" t="s">
        <v>806</v>
      </c>
      <c r="L221" s="19">
        <f>HYPERLINK("http://nimal.webcrm.ru/catalog/productCard/?catid=2jsrn9","PANASONIC S-E15JKDW внутренний блок на сайте")</f>
        <v>0</v>
      </c>
    </row>
    <row r="222" spans="3:12" ht="12.75">
      <c r="C222" s="14"/>
      <c r="D222" s="18"/>
      <c r="E222" t="s">
        <v>807</v>
      </c>
      <c r="F222" s="22" t="s">
        <v>29</v>
      </c>
      <c r="G222" s="22" t="s">
        <v>30</v>
      </c>
      <c r="H222" s="22" t="s">
        <v>31</v>
      </c>
      <c r="L222" s="19">
        <f>HYPERLINK("http://nimal.webcrm.ru/catalog/productCard/?catid=8gulkz","PANASONIC S-E18JKDW внутренний блок на сайте")</f>
        <v>0</v>
      </c>
    </row>
    <row r="223" spans="3:12" ht="12.75">
      <c r="C223" s="14"/>
      <c r="D223" s="18"/>
      <c r="E223" t="s">
        <v>808</v>
      </c>
      <c r="F223" s="22" t="s">
        <v>809</v>
      </c>
      <c r="G223" s="22" t="s">
        <v>810</v>
      </c>
      <c r="H223" s="22" t="s">
        <v>811</v>
      </c>
      <c r="L223" s="19">
        <f>HYPERLINK("http://nimal.webcrm.ru/catalog/productCard/?catid=tt0jav","PANASONIC S-22KA1E5 внутренний блок настенный FS Multi на сайте")</f>
        <v>0</v>
      </c>
    </row>
    <row r="224" spans="3:12" ht="12.75">
      <c r="C224" s="14"/>
      <c r="D224" s="18"/>
      <c r="E224" t="s">
        <v>812</v>
      </c>
      <c r="F224" s="22" t="s">
        <v>813</v>
      </c>
      <c r="G224" s="22" t="s">
        <v>814</v>
      </c>
      <c r="H224" s="22" t="s">
        <v>815</v>
      </c>
      <c r="L224" s="19">
        <f>HYPERLINK("http://nimal.webcrm.ru/catalog/productCard/?catid=7xkmu9","PANASONIC S-22YA1E5 внутренний блок кассетный FS Multi на сайте")</f>
        <v>0</v>
      </c>
    </row>
    <row r="225" spans="3:12" ht="12.75">
      <c r="C225" s="14"/>
      <c r="D225" s="18"/>
      <c r="E225" t="s">
        <v>816</v>
      </c>
      <c r="F225" s="22" t="s">
        <v>817</v>
      </c>
      <c r="G225" s="22" t="s">
        <v>818</v>
      </c>
      <c r="H225" s="22" t="s">
        <v>819</v>
      </c>
      <c r="L225" s="19">
        <f>HYPERLINK("http://nimal.webcrm.ru/catalog/productCard/?catid=y6kbrb","PANASONIC S-22NA1E5 на сайте")</f>
        <v>0</v>
      </c>
    </row>
    <row r="226" spans="3:12" ht="12.75">
      <c r="C226" s="14"/>
      <c r="D226" s="18"/>
      <c r="E226" t="s">
        <v>820</v>
      </c>
      <c r="F226" s="22" t="s">
        <v>821</v>
      </c>
      <c r="G226" s="22" t="s">
        <v>822</v>
      </c>
      <c r="H226" s="22" t="s">
        <v>823</v>
      </c>
      <c r="L226" s="19">
        <f>HYPERLINK("http://nimal.webcrm.ru/catalog/productCard/?catid=tprcsa","PANASONIC U-3E18JBE внешний блок кондиционера (от 5,0 до 9,0 kW) на сайте")</f>
        <v>0</v>
      </c>
    </row>
    <row r="227" spans="3:12" ht="12.75">
      <c r="C227" s="14"/>
      <c r="D227" s="18"/>
      <c r="E227" t="s">
        <v>824</v>
      </c>
      <c r="F227" s="22" t="s">
        <v>825</v>
      </c>
      <c r="G227" s="22" t="s">
        <v>826</v>
      </c>
      <c r="H227" s="22" t="s">
        <v>827</v>
      </c>
      <c r="L227" s="19">
        <f>HYPERLINK("http://nimal.webcrm.ru/catalog/productCard/?catid=9lpkc2","PANASONIC U-4E23JBE внешний блок кондиционера (от 5,0 до 11,0 kW) на сайте")</f>
        <v>0</v>
      </c>
    </row>
    <row r="228" spans="3:12" ht="12.75">
      <c r="C228" s="14"/>
      <c r="D228" s="18"/>
      <c r="E228" t="s">
        <v>828</v>
      </c>
      <c r="F228" s="22" t="s">
        <v>829</v>
      </c>
      <c r="G228" s="22" t="s">
        <v>830</v>
      </c>
      <c r="H228" s="22" t="s">
        <v>831</v>
      </c>
      <c r="L228" s="19">
        <f>HYPERLINK("http://nimal.webcrm.ru/catalog/productCard/?catid=38mrnh","PANASONIC U-4LA1E5 на сайте")</f>
        <v>0</v>
      </c>
    </row>
    <row r="229" spans="3:14" ht="12.75">
      <c r="C229" s="13" t="s">
        <v>832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3:14" ht="12.75">
      <c r="C230" s="14"/>
      <c r="D230" s="13" t="s">
        <v>833</v>
      </c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3:14" ht="12.75">
      <c r="C231" s="14"/>
      <c r="D231" s="15"/>
      <c r="E231" s="16" t="s">
        <v>5</v>
      </c>
      <c r="F231" s="16" t="s">
        <v>12</v>
      </c>
      <c r="G231" s="16" t="s">
        <v>13</v>
      </c>
      <c r="H231" s="16" t="s">
        <v>17</v>
      </c>
      <c r="I231" s="16" t="s">
        <v>18</v>
      </c>
      <c r="J231" s="16" t="s">
        <v>19</v>
      </c>
      <c r="K231" s="16" t="s">
        <v>20</v>
      </c>
      <c r="L231" s="17" t="s">
        <v>9</v>
      </c>
      <c r="M231" s="5"/>
      <c r="N231" s="5"/>
    </row>
    <row r="232" spans="3:12" ht="12.75">
      <c r="C232" s="14"/>
      <c r="D232" s="18"/>
      <c r="E232" t="s">
        <v>834</v>
      </c>
      <c r="F232" s="22" t="s">
        <v>835</v>
      </c>
      <c r="G232" s="22" t="s">
        <v>836</v>
      </c>
      <c r="H232" s="22" t="s">
        <v>837</v>
      </c>
      <c r="J232" t="s">
        <v>838</v>
      </c>
      <c r="K232" t="s">
        <v>839</v>
      </c>
      <c r="L232" s="19">
        <f>HYPERLINK("http://nimal.webcrm.ru/catalog/productCard/?catid=sskhg5","Кондиционер TH026EAV1 - SAMSUNG кассетный компакт на сайте")</f>
        <v>0</v>
      </c>
    </row>
    <row r="233" spans="3:12" ht="12.75">
      <c r="C233" s="14"/>
      <c r="D233" s="18"/>
      <c r="E233" t="s">
        <v>840</v>
      </c>
      <c r="F233" s="22" t="s">
        <v>841</v>
      </c>
      <c r="G233" s="22" t="s">
        <v>842</v>
      </c>
      <c r="H233" s="22" t="s">
        <v>843</v>
      </c>
      <c r="J233" t="s">
        <v>285</v>
      </c>
      <c r="K233" t="s">
        <v>624</v>
      </c>
      <c r="L233" s="19">
        <f>HYPERLINK("http://nimal.webcrm.ru/catalog/productCard/?catid=ct4vk3","Кондиционер CH052EZMC/1 - SAMSUNG кассетный на сайте")</f>
        <v>0</v>
      </c>
    </row>
    <row r="234" spans="3:12" ht="12.75">
      <c r="C234" s="14"/>
      <c r="D234" s="18"/>
      <c r="E234" t="s">
        <v>844</v>
      </c>
      <c r="F234" s="22" t="s">
        <v>354</v>
      </c>
      <c r="G234" s="22" t="s">
        <v>355</v>
      </c>
      <c r="H234" s="22" t="s">
        <v>356</v>
      </c>
      <c r="J234" t="s">
        <v>845</v>
      </c>
      <c r="K234" t="s">
        <v>846</v>
      </c>
      <c r="L234" s="19">
        <f>HYPERLINK("http://nimal.webcrm.ru/catalog/productCard/?catid=od3r41","Кондиционер TH035EAV1 - SAMSUNG кассетный компакт на сайте")</f>
        <v>0</v>
      </c>
    </row>
    <row r="235" spans="3:12" ht="12.75">
      <c r="C235" s="14"/>
      <c r="D235" s="18"/>
      <c r="E235" t="s">
        <v>847</v>
      </c>
      <c r="F235" s="22" t="s">
        <v>848</v>
      </c>
      <c r="G235" s="22" t="s">
        <v>849</v>
      </c>
      <c r="H235" s="22" t="s">
        <v>850</v>
      </c>
      <c r="J235" t="s">
        <v>285</v>
      </c>
      <c r="K235" t="s">
        <v>624</v>
      </c>
      <c r="L235" s="19">
        <f>HYPERLINK("http://nimal.webcrm.ru/catalog/productCard/?catid=w478zx","Кондиционер CH070EZMC/1 - SAMSUNG кассетный на сайте")</f>
        <v>0</v>
      </c>
    </row>
    <row r="236" spans="3:12" ht="12.75">
      <c r="C236" s="14"/>
      <c r="D236" s="18"/>
      <c r="E236" t="s">
        <v>851</v>
      </c>
      <c r="F236" s="22" t="s">
        <v>852</v>
      </c>
      <c r="G236" s="22" t="s">
        <v>853</v>
      </c>
      <c r="H236" s="22" t="s">
        <v>854</v>
      </c>
      <c r="J236" t="s">
        <v>855</v>
      </c>
      <c r="K236" t="s">
        <v>856</v>
      </c>
      <c r="L236" s="19">
        <f>HYPERLINK("http://nimal.webcrm.ru/catalog/productCard/?catid=vmjirp","Кондиционер TH052EAV1 - SAMSUNG кассетный компакт на сайте")</f>
        <v>0</v>
      </c>
    </row>
    <row r="237" spans="3:12" ht="12.75">
      <c r="C237" s="14"/>
      <c r="D237" s="18"/>
      <c r="E237" t="s">
        <v>857</v>
      </c>
      <c r="F237" s="22" t="s">
        <v>858</v>
      </c>
      <c r="G237" s="22" t="s">
        <v>859</v>
      </c>
      <c r="H237" s="22" t="s">
        <v>860</v>
      </c>
      <c r="J237" t="s">
        <v>861</v>
      </c>
      <c r="K237" t="s">
        <v>862</v>
      </c>
      <c r="L237" s="19">
        <f>HYPERLINK("http://nimal.webcrm.ru/catalog/productCard/?catid=f39avn","Кондиционер TH060EAV1 - SAMSUNG кассетный компакт на сайте")</f>
        <v>0</v>
      </c>
    </row>
    <row r="238" spans="3:12" ht="12.75">
      <c r="C238" s="14"/>
      <c r="D238" s="18"/>
      <c r="E238" t="s">
        <v>863</v>
      </c>
      <c r="F238" s="22" t="s">
        <v>864</v>
      </c>
      <c r="G238" s="22" t="s">
        <v>865</v>
      </c>
      <c r="H238" s="22" t="s">
        <v>866</v>
      </c>
      <c r="J238" t="s">
        <v>867</v>
      </c>
      <c r="K238" t="s">
        <v>868</v>
      </c>
      <c r="L238" s="19">
        <f>HYPERLINK("http://nimal.webcrm.ru/catalog/productCard/?catid=5wzza5","Кондиционер CH105EZMC/UH105GZM1C - SAMSUNG кассетный на сайте")</f>
        <v>0</v>
      </c>
    </row>
    <row r="239" spans="3:12" ht="12.75">
      <c r="C239" s="14"/>
      <c r="D239" s="18"/>
      <c r="E239" t="s">
        <v>869</v>
      </c>
      <c r="F239" s="22" t="s">
        <v>870</v>
      </c>
      <c r="G239" s="22" t="s">
        <v>871</v>
      </c>
      <c r="H239" s="22" t="s">
        <v>872</v>
      </c>
      <c r="J239" t="s">
        <v>873</v>
      </c>
      <c r="K239" t="s">
        <v>874</v>
      </c>
      <c r="L239" s="19">
        <f>HYPERLINK("http://nimal.webcrm.ru/catalog/productCard/?catid=p5jibu","Кондиционер CH128EZM1 - SAMSUNG кассетный на сайте")</f>
        <v>0</v>
      </c>
    </row>
    <row r="240" spans="3:12" ht="12.75">
      <c r="C240" s="14"/>
      <c r="D240" s="18"/>
      <c r="E240" t="s">
        <v>875</v>
      </c>
      <c r="F240" s="22" t="s">
        <v>876</v>
      </c>
      <c r="G240" s="22" t="s">
        <v>877</v>
      </c>
      <c r="H240" s="22" t="s">
        <v>878</v>
      </c>
      <c r="J240" t="s">
        <v>879</v>
      </c>
      <c r="K240" t="s">
        <v>695</v>
      </c>
      <c r="L240" s="19">
        <f>HYPERLINK("http://nimal.webcrm.ru/catalog/productCard/?catid=pqtzc3","Кондиционер CH140EZMC/1 - SAMSUNG кассетный на сайте")</f>
        <v>0</v>
      </c>
    </row>
    <row r="241" spans="3:14" ht="12.75">
      <c r="C241" s="14"/>
      <c r="D241" s="13" t="s">
        <v>880</v>
      </c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3:14" ht="12.75">
      <c r="C242" s="14"/>
      <c r="D242" s="13" t="s">
        <v>881</v>
      </c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3:14" ht="12.75">
      <c r="C243" s="14"/>
      <c r="D243" s="15"/>
      <c r="E243" s="16" t="s">
        <v>5</v>
      </c>
      <c r="F243" s="16" t="s">
        <v>12</v>
      </c>
      <c r="G243" s="16" t="s">
        <v>13</v>
      </c>
      <c r="H243" s="16" t="s">
        <v>17</v>
      </c>
      <c r="I243" s="16" t="s">
        <v>18</v>
      </c>
      <c r="J243" s="16" t="s">
        <v>19</v>
      </c>
      <c r="K243" s="16" t="s">
        <v>20</v>
      </c>
      <c r="L243" s="17" t="s">
        <v>9</v>
      </c>
      <c r="M243" s="5"/>
      <c r="N243" s="5"/>
    </row>
    <row r="244" spans="3:12" ht="12.75">
      <c r="C244" s="14"/>
      <c r="D244" s="18"/>
      <c r="E244" t="s">
        <v>882</v>
      </c>
      <c r="F244" s="22" t="s">
        <v>883</v>
      </c>
      <c r="G244" s="22" t="s">
        <v>884</v>
      </c>
      <c r="H244" s="22" t="s">
        <v>885</v>
      </c>
      <c r="J244" t="s">
        <v>886</v>
      </c>
      <c r="K244" t="s">
        <v>887</v>
      </c>
      <c r="L244" s="19">
        <f>HYPERLINK("http://nimal.webcrm.ru/catalog/productCard/?catid=zcrb0v","LG T24LH на сайте")</f>
        <v>0</v>
      </c>
    </row>
    <row r="245" spans="3:12" ht="12.75">
      <c r="C245" s="14"/>
      <c r="D245" s="18"/>
      <c r="E245" t="s">
        <v>888</v>
      </c>
      <c r="F245" s="22" t="s">
        <v>889</v>
      </c>
      <c r="G245" s="22" t="s">
        <v>890</v>
      </c>
      <c r="H245" s="22" t="s">
        <v>891</v>
      </c>
      <c r="J245" t="s">
        <v>892</v>
      </c>
      <c r="K245" t="s">
        <v>892</v>
      </c>
      <c r="L245" s="19">
        <f>HYPERLINK("http://nimal.webcrm.ru/catalog/productCard/?catid=k9ighw","LG T48LH на сайте")</f>
        <v>0</v>
      </c>
    </row>
    <row r="246" spans="3:12" ht="12.75">
      <c r="C246" s="14"/>
      <c r="D246" s="18"/>
      <c r="E246" t="s">
        <v>893</v>
      </c>
      <c r="F246" s="22" t="s">
        <v>894</v>
      </c>
      <c r="G246" s="22" t="s">
        <v>895</v>
      </c>
      <c r="H246" s="22" t="s">
        <v>896</v>
      </c>
      <c r="J246" t="s">
        <v>897</v>
      </c>
      <c r="K246" t="s">
        <v>898</v>
      </c>
      <c r="L246" s="19">
        <f>HYPERLINK("http://nimal.webcrm.ru/catalog/productCard/?catid=ljxluu","LG T54LH на сайте")</f>
        <v>0</v>
      </c>
    </row>
    <row r="247" spans="3:14" ht="12.75">
      <c r="C247" s="14"/>
      <c r="D247" s="13" t="s">
        <v>899</v>
      </c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3:14" ht="12.75">
      <c r="C248" s="14"/>
      <c r="D248" s="15"/>
      <c r="E248" s="16" t="s">
        <v>5</v>
      </c>
      <c r="F248" s="16" t="s">
        <v>12</v>
      </c>
      <c r="G248" s="16" t="s">
        <v>13</v>
      </c>
      <c r="H248" s="16" t="s">
        <v>17</v>
      </c>
      <c r="I248" s="16" t="s">
        <v>18</v>
      </c>
      <c r="J248" s="16" t="s">
        <v>19</v>
      </c>
      <c r="K248" s="16" t="s">
        <v>20</v>
      </c>
      <c r="L248" s="17" t="s">
        <v>9</v>
      </c>
      <c r="M248" s="5"/>
      <c r="N248" s="5"/>
    </row>
    <row r="249" spans="3:12" ht="12.75">
      <c r="C249" s="14"/>
      <c r="D249" s="18"/>
      <c r="E249" t="s">
        <v>900</v>
      </c>
      <c r="F249" s="22" t="s">
        <v>901</v>
      </c>
      <c r="G249" s="22" t="s">
        <v>902</v>
      </c>
      <c r="H249" s="22" t="s">
        <v>903</v>
      </c>
      <c r="L249" s="19">
        <f>HYPERLINK("http://nimal.webcrm.ru/catalog/productCard/?catid=stvmqg","Кондиционер RAV-SM564UT/563AT-E TOSHIBA - кас-Digital на сайте")</f>
        <v>0</v>
      </c>
    </row>
    <row r="250" spans="3:12" ht="12.75">
      <c r="C250" s="14"/>
      <c r="D250" s="18"/>
      <c r="E250" t="s">
        <v>904</v>
      </c>
      <c r="F250" s="22" t="s">
        <v>905</v>
      </c>
      <c r="G250" s="22" t="s">
        <v>906</v>
      </c>
      <c r="H250" s="22" t="s">
        <v>907</v>
      </c>
      <c r="J250" t="s">
        <v>908</v>
      </c>
      <c r="K250" t="s">
        <v>135</v>
      </c>
      <c r="L250" s="19">
        <f>HYPERLINK("http://nimal.webcrm.ru/catalog/productCard/?catid=wgvhvz","Кондиционер RAV-SM802UT/AT-E TOSHIBA - кас-Digital на сайте")</f>
        <v>0</v>
      </c>
    </row>
    <row r="251" spans="3:12" ht="12.75">
      <c r="C251" s="14"/>
      <c r="D251" s="18"/>
      <c r="E251" t="s">
        <v>909</v>
      </c>
      <c r="F251" s="22" t="s">
        <v>910</v>
      </c>
      <c r="G251" s="22" t="s">
        <v>911</v>
      </c>
      <c r="H251" s="22" t="s">
        <v>912</v>
      </c>
      <c r="L251" s="19">
        <f>HYPERLINK("http://nimal.webcrm.ru/catalog/productCard/?catid=jubers","Кондиционер RAV-SM804UT/802AT-E TOSHIBA - кас-Digital на сайте")</f>
        <v>0</v>
      </c>
    </row>
    <row r="252" spans="3:12" ht="12.75">
      <c r="C252" s="14"/>
      <c r="D252" s="18"/>
      <c r="E252" t="s">
        <v>913</v>
      </c>
      <c r="F252" s="22" t="s">
        <v>914</v>
      </c>
      <c r="G252" s="22" t="s">
        <v>915</v>
      </c>
      <c r="H252" s="22" t="s">
        <v>916</v>
      </c>
      <c r="L252" s="19">
        <f>HYPERLINK("http://nimal.webcrm.ru/catalog/productCard/?catid=z2k8g","Кондиционер RAV-SM802UT/803AT-E TOSHIBA -касс-Digital на сайте")</f>
        <v>0</v>
      </c>
    </row>
    <row r="253" spans="3:12" ht="12.75">
      <c r="C253" s="14"/>
      <c r="D253" s="18"/>
      <c r="E253" t="s">
        <v>917</v>
      </c>
      <c r="F253" s="22" t="s">
        <v>918</v>
      </c>
      <c r="G253" s="22" t="s">
        <v>919</v>
      </c>
      <c r="H253" s="22" t="s">
        <v>920</v>
      </c>
      <c r="L253" s="19">
        <f>HYPERLINK("http://nimal.webcrm.ru/catalog/productCard/?catid=9u8cx4","Кондиционер RAV-SM804UT/803AT-E TOSHIBA - кас-Digital на сайте")</f>
        <v>0</v>
      </c>
    </row>
    <row r="254" spans="3:12" ht="12.75">
      <c r="C254" s="14"/>
      <c r="D254" s="18"/>
      <c r="E254" t="s">
        <v>921</v>
      </c>
      <c r="F254" s="22" t="s">
        <v>922</v>
      </c>
      <c r="G254" s="22" t="s">
        <v>923</v>
      </c>
      <c r="H254" s="22" t="s">
        <v>924</v>
      </c>
      <c r="J254" t="s">
        <v>634</v>
      </c>
      <c r="K254" t="s">
        <v>925</v>
      </c>
      <c r="L254" s="19">
        <f>HYPERLINK("http://nimal.webcrm.ru/catalog/productCard/?catid=27ezue","Кондиционер RAV-SM1102UT/AT-E TOSHIBA - кассетный на сайте")</f>
        <v>0</v>
      </c>
    </row>
    <row r="255" spans="3:12" ht="12.75">
      <c r="C255" s="14"/>
      <c r="D255" s="18"/>
      <c r="E255" t="s">
        <v>926</v>
      </c>
      <c r="F255" s="22" t="s">
        <v>927</v>
      </c>
      <c r="G255" s="22" t="s">
        <v>928</v>
      </c>
      <c r="H255" s="22" t="s">
        <v>929</v>
      </c>
      <c r="L255" s="19">
        <f>HYPERLINK("http://nimal.webcrm.ru/catalog/productCard/?catid=au85rd","Кондиционер RAV-SM1104UT/1102AT-E TOSHIBA - кассетный на сайте")</f>
        <v>0</v>
      </c>
    </row>
    <row r="256" spans="3:12" ht="12.75">
      <c r="C256" s="14"/>
      <c r="D256" s="18"/>
      <c r="E256" t="s">
        <v>930</v>
      </c>
      <c r="F256" s="22" t="s">
        <v>931</v>
      </c>
      <c r="G256" s="22" t="s">
        <v>932</v>
      </c>
      <c r="H256" s="22" t="s">
        <v>933</v>
      </c>
      <c r="J256" t="s">
        <v>634</v>
      </c>
      <c r="K256" t="s">
        <v>925</v>
      </c>
      <c r="L256" s="19">
        <f>HYPERLINK("http://nimal.webcrm.ru/catalog/productCard/?catid=x9k3s","Кондиционер RAV-SM1100UT/AT-E TOSHIBA -кас-Digital на сайте")</f>
        <v>0</v>
      </c>
    </row>
    <row r="257" spans="3:12" ht="12.75">
      <c r="C257" s="14"/>
      <c r="D257" s="18"/>
      <c r="E257" t="s">
        <v>934</v>
      </c>
      <c r="F257" s="22" t="s">
        <v>935</v>
      </c>
      <c r="G257" s="22" t="s">
        <v>936</v>
      </c>
      <c r="H257" s="22" t="s">
        <v>937</v>
      </c>
      <c r="J257" t="s">
        <v>938</v>
      </c>
      <c r="K257" t="s">
        <v>874</v>
      </c>
      <c r="L257" s="19">
        <f>HYPERLINK("http://nimal.webcrm.ru/catalog/productCard/?catid=wl8ger","Кондиционер RAV-SM1402UT/AT-E TOSHIBA - кассетный на сайте")</f>
        <v>0</v>
      </c>
    </row>
    <row r="258" spans="3:12" ht="12.75">
      <c r="C258" s="14"/>
      <c r="D258" s="18"/>
      <c r="E258" t="s">
        <v>939</v>
      </c>
      <c r="F258" s="22" t="s">
        <v>940</v>
      </c>
      <c r="G258" s="22" t="s">
        <v>941</v>
      </c>
      <c r="H258" s="22" t="s">
        <v>942</v>
      </c>
      <c r="L258" s="19">
        <f>HYPERLINK("http://nimal.webcrm.ru/catalog/productCard/?catid=tdmjjc","Кондиционер RAV-SM1402UT/1403AT-E TOSHIBA - кассетный на сайте")</f>
        <v>0</v>
      </c>
    </row>
    <row r="259" spans="3:12" ht="12.75">
      <c r="C259" s="14"/>
      <c r="D259" s="18"/>
      <c r="E259" t="s">
        <v>943</v>
      </c>
      <c r="F259" s="22" t="s">
        <v>944</v>
      </c>
      <c r="G259" s="22" t="s">
        <v>945</v>
      </c>
      <c r="H259" s="22" t="s">
        <v>946</v>
      </c>
      <c r="L259" s="19">
        <f>HYPERLINK("http://nimal.webcrm.ru/catalog/productCard/?catid=leqlv5","Кондиционер RAV-SM1404UT/1403AT-E TOSHIBA - кассетный на сайте")</f>
        <v>0</v>
      </c>
    </row>
    <row r="260" spans="3:12" ht="12.75">
      <c r="C260" s="14"/>
      <c r="D260" s="18"/>
      <c r="E260" t="s">
        <v>947</v>
      </c>
      <c r="F260" s="22" t="s">
        <v>948</v>
      </c>
      <c r="G260" s="22" t="s">
        <v>949</v>
      </c>
      <c r="H260" s="22" t="s">
        <v>950</v>
      </c>
      <c r="L260" s="19">
        <f>HYPERLINK("http://nimal.webcrm.ru/catalog/productCard/?catid=6rdzf","Кондиционер RAV-SM1604UT/1603AT-E TOSHIBA - кассетный на сайте")</f>
        <v>0</v>
      </c>
    </row>
    <row r="261" spans="3:14" ht="12.75">
      <c r="C261" s="14"/>
      <c r="D261" s="13" t="s">
        <v>951</v>
      </c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3:14" ht="12.75">
      <c r="C262" s="13" t="s">
        <v>952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3:14" ht="12.75">
      <c r="C263" s="14"/>
      <c r="D263" s="13" t="s">
        <v>953</v>
      </c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3:14" ht="12.75">
      <c r="C264" s="14"/>
      <c r="D264" s="15"/>
      <c r="E264" s="16" t="s">
        <v>5</v>
      </c>
      <c r="F264" s="16" t="s">
        <v>12</v>
      </c>
      <c r="G264" s="16" t="s">
        <v>13</v>
      </c>
      <c r="H264" s="16" t="s">
        <v>17</v>
      </c>
      <c r="I264" s="16" t="s">
        <v>18</v>
      </c>
      <c r="J264" s="16" t="s">
        <v>19</v>
      </c>
      <c r="K264" s="16" t="s">
        <v>20</v>
      </c>
      <c r="L264" s="17" t="s">
        <v>9</v>
      </c>
      <c r="M264" s="5"/>
      <c r="N264" s="5"/>
    </row>
    <row r="265" spans="3:12" ht="12.75">
      <c r="C265" s="14"/>
      <c r="D265" s="18"/>
      <c r="E265" t="s">
        <v>954</v>
      </c>
      <c r="F265" s="22" t="s">
        <v>955</v>
      </c>
      <c r="G265" s="22" t="s">
        <v>956</v>
      </c>
      <c r="H265" s="22" t="s">
        <v>957</v>
      </c>
      <c r="L265" s="19">
        <f>HYPERLINK("http://nimal.webcrm.ru/catalog/productCard/?catid=sazdz1","Кондиционер RPC 5HG7E/RAS 120HQ Hitachi потолочный на сайте")</f>
        <v>0</v>
      </c>
    </row>
    <row r="266" spans="3:14" ht="12.75">
      <c r="C266" s="14"/>
      <c r="D266" s="13" t="s">
        <v>958</v>
      </c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3:14" ht="12.75">
      <c r="C267" s="14"/>
      <c r="D267" s="15"/>
      <c r="E267" s="16" t="s">
        <v>5</v>
      </c>
      <c r="F267" s="16" t="s">
        <v>12</v>
      </c>
      <c r="G267" s="16" t="s">
        <v>13</v>
      </c>
      <c r="H267" s="16" t="s">
        <v>17</v>
      </c>
      <c r="I267" s="16" t="s">
        <v>18</v>
      </c>
      <c r="J267" s="16" t="s">
        <v>19</v>
      </c>
      <c r="K267" s="16" t="s">
        <v>20</v>
      </c>
      <c r="L267" s="17" t="s">
        <v>9</v>
      </c>
      <c r="M267" s="5"/>
      <c r="N267" s="5"/>
    </row>
    <row r="268" spans="3:12" ht="12.75">
      <c r="C268" s="14"/>
      <c r="D268" s="18"/>
      <c r="E268" t="s">
        <v>959</v>
      </c>
      <c r="F268" s="22" t="s">
        <v>960</v>
      </c>
      <c r="G268" s="22" t="s">
        <v>961</v>
      </c>
      <c r="H268" s="22" t="s">
        <v>962</v>
      </c>
      <c r="L268" s="19">
        <f>HYPERLINK("http://nimal.webcrm.ru/catalog/productCard/?catid=fv1el1","Кондиционер FH052EZM1C - SAMSUNG напол.-потолочный на сайте")</f>
        <v>0</v>
      </c>
    </row>
    <row r="269" spans="3:12" ht="12.75">
      <c r="C269" s="14"/>
      <c r="D269" s="18"/>
      <c r="E269" t="s">
        <v>963</v>
      </c>
      <c r="F269" s="22" t="s">
        <v>964</v>
      </c>
      <c r="G269" s="22" t="s">
        <v>965</v>
      </c>
      <c r="H269" s="22" t="s">
        <v>966</v>
      </c>
      <c r="L269" s="19">
        <f>HYPERLINK("http://nimal.webcrm.ru/catalog/productCard/?catid=z6j7vm","Кондиционер FH052EZMC - SAMSUNG напол.-потолочный на сайте")</f>
        <v>0</v>
      </c>
    </row>
    <row r="270" spans="3:12" ht="12.75">
      <c r="C270" s="14"/>
      <c r="D270" s="18"/>
      <c r="E270" t="s">
        <v>967</v>
      </c>
      <c r="F270" s="22" t="s">
        <v>968</v>
      </c>
      <c r="G270" s="22" t="s">
        <v>969</v>
      </c>
      <c r="H270" s="22" t="s">
        <v>970</v>
      </c>
      <c r="L270" s="19">
        <f>HYPERLINK("http://nimal.webcrm.ru/catalog/productCard/?catid=oslqm3","Кондиционер FH070EZMC - SAMSUNG напол.-потолочный на сайте")</f>
        <v>0</v>
      </c>
    </row>
    <row r="271" spans="3:12" ht="12.75">
      <c r="C271" s="14"/>
      <c r="D271" s="18"/>
      <c r="E271" t="s">
        <v>971</v>
      </c>
      <c r="F271" s="22" t="s">
        <v>972</v>
      </c>
      <c r="G271" s="22" t="s">
        <v>973</v>
      </c>
      <c r="H271" s="22" t="s">
        <v>974</v>
      </c>
      <c r="L271" s="19">
        <f>HYPERLINK("http://nimal.webcrm.ru/catalog/productCard/?catid=d8xm4p","Кондиционер FH070EZM1C - SAMSUNG напол.-потолочный на сайте")</f>
        <v>0</v>
      </c>
    </row>
    <row r="272" spans="3:12" ht="12.75">
      <c r="C272" s="14"/>
      <c r="D272" s="18"/>
      <c r="E272" t="s">
        <v>975</v>
      </c>
      <c r="F272" s="22" t="s">
        <v>976</v>
      </c>
      <c r="G272" s="22" t="s">
        <v>977</v>
      </c>
      <c r="H272" s="22" t="s">
        <v>978</v>
      </c>
      <c r="L272" s="19">
        <f>HYPERLINK("http://nimal.webcrm.ru/catalog/productCard/?catid=leps9n","Кондиционер FH105EZAC - SAMSUNG напол.-потолочный на сайте")</f>
        <v>0</v>
      </c>
    </row>
    <row r="273" spans="3:12" ht="12.75">
      <c r="C273" s="14"/>
      <c r="D273" s="18"/>
      <c r="E273" t="s">
        <v>979</v>
      </c>
      <c r="F273" s="22" t="s">
        <v>980</v>
      </c>
      <c r="G273" s="22" t="s">
        <v>981</v>
      </c>
      <c r="H273" s="22" t="s">
        <v>982</v>
      </c>
      <c r="L273" s="19">
        <f>HYPERLINK("http://nimal.webcrm.ru/catalog/productCard/?catid=pnfw73","Кондиционер FH140EZAC - SAMSUNG напол.-потолочный на сайте")</f>
        <v>0</v>
      </c>
    </row>
    <row r="274" spans="3:14" ht="12.75">
      <c r="C274" s="14"/>
      <c r="D274" s="13" t="s">
        <v>983</v>
      </c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3:14" ht="12.75">
      <c r="C275" s="14"/>
      <c r="D275" s="15"/>
      <c r="E275" s="16" t="s">
        <v>5</v>
      </c>
      <c r="F275" s="16" t="s">
        <v>12</v>
      </c>
      <c r="G275" s="16" t="s">
        <v>13</v>
      </c>
      <c r="H275" s="16" t="s">
        <v>17</v>
      </c>
      <c r="I275" s="16" t="s">
        <v>18</v>
      </c>
      <c r="J275" s="16" t="s">
        <v>19</v>
      </c>
      <c r="K275" s="16" t="s">
        <v>20</v>
      </c>
      <c r="L275" s="17" t="s">
        <v>9</v>
      </c>
      <c r="M275" s="5"/>
      <c r="N275" s="5"/>
    </row>
    <row r="276" spans="3:12" ht="12.75">
      <c r="C276" s="14"/>
      <c r="D276" s="18"/>
      <c r="E276" t="s">
        <v>984</v>
      </c>
      <c r="F276" s="22" t="s">
        <v>985</v>
      </c>
      <c r="G276" s="22" t="s">
        <v>986</v>
      </c>
      <c r="H276" s="22" t="s">
        <v>987</v>
      </c>
      <c r="L276" s="19">
        <f>HYPERLINK("http://nimal.webcrm.ru/catalog/productCard/?catid=uu4cl0","Кондиционер V18LH NB0- LG (напол.-потол.) на сайте")</f>
        <v>0</v>
      </c>
    </row>
    <row r="277" spans="3:12" ht="12.75">
      <c r="C277" s="14"/>
      <c r="D277" s="18"/>
      <c r="E277" t="s">
        <v>988</v>
      </c>
      <c r="F277" s="22" t="s">
        <v>989</v>
      </c>
      <c r="G277" s="22" t="s">
        <v>990</v>
      </c>
      <c r="H277" s="22" t="s">
        <v>991</v>
      </c>
      <c r="L277" s="19">
        <f>HYPERLINK("http://nimal.webcrm.ru/catalog/productCard/?catid=f4qb0h","Кондиционер V18LH NB4- LG (напол.-потол.) на сайте")</f>
        <v>0</v>
      </c>
    </row>
    <row r="278" spans="3:12" ht="12.75">
      <c r="C278" s="14"/>
      <c r="D278" s="18"/>
      <c r="E278" t="s">
        <v>992</v>
      </c>
      <c r="F278" s="22" t="s">
        <v>993</v>
      </c>
      <c r="G278" s="22" t="s">
        <v>994</v>
      </c>
      <c r="H278" s="22" t="s">
        <v>995</v>
      </c>
      <c r="L278" s="19">
        <f>HYPERLINK("http://nimal.webcrm.ru/catalog/productCard/?catid=bjeapa","Кондиционер V24LH NB1 - LG (напол.-потол.) на сайте")</f>
        <v>0</v>
      </c>
    </row>
    <row r="279" spans="3:12" ht="12.75">
      <c r="C279" s="14"/>
      <c r="D279" s="18"/>
      <c r="E279" t="s">
        <v>996</v>
      </c>
      <c r="F279" s="22" t="s">
        <v>997</v>
      </c>
      <c r="G279" s="22" t="s">
        <v>998</v>
      </c>
      <c r="H279" s="22" t="s">
        <v>999</v>
      </c>
      <c r="L279" s="19">
        <f>HYPERLINK("http://nimal.webcrm.ru/catalog/productCard/?catid=yta8tp","Кондиционер V24LH (LV-H246BLA0) - LG (напол.-потол.) на сайте")</f>
        <v>0</v>
      </c>
    </row>
    <row r="280" spans="3:12" ht="12.75">
      <c r="C280" s="14"/>
      <c r="D280" s="18"/>
      <c r="E280" t="s">
        <v>1000</v>
      </c>
      <c r="F280" s="22" t="s">
        <v>1001</v>
      </c>
      <c r="G280" s="22" t="s">
        <v>1002</v>
      </c>
      <c r="H280" s="22" t="s">
        <v>1003</v>
      </c>
      <c r="L280" s="19">
        <f>HYPERLINK("http://nimal.webcrm.ru/catalog/productCard/?catid=deph74","Кондиционер V36LH (LV-H368KLA0) LG (потолочный) на сайте")</f>
        <v>0</v>
      </c>
    </row>
    <row r="281" spans="3:12" ht="12.75">
      <c r="C281" s="14"/>
      <c r="D281" s="18"/>
      <c r="E281" t="s">
        <v>1004</v>
      </c>
      <c r="F281" s="22" t="s">
        <v>1005</v>
      </c>
      <c r="G281" s="22" t="s">
        <v>1006</v>
      </c>
      <c r="H281" s="22" t="s">
        <v>1007</v>
      </c>
      <c r="L281" s="19">
        <f>HYPERLINK("http://nimal.webcrm.ru/catalog/productCard/?catid=z1h13w","Кондиционер V48LH (LV-H488LLA0) LG (потолочный) на сайте")</f>
        <v>0</v>
      </c>
    </row>
    <row r="282" spans="3:12" ht="12.75">
      <c r="C282" s="14"/>
      <c r="D282" s="18"/>
      <c r="E282" t="s">
        <v>1008</v>
      </c>
      <c r="F282" s="22" t="s">
        <v>1009</v>
      </c>
      <c r="G282" s="22" t="s">
        <v>1010</v>
      </c>
      <c r="H282" s="22" t="s">
        <v>1011</v>
      </c>
      <c r="L282" s="19">
        <f>HYPERLINK("http://nimal.webcrm.ru/catalog/productCard/?catid=95p0gj","Кондиционер V60LH (LV-H608LLA0) LG (потолочный) на сайте")</f>
        <v>0</v>
      </c>
    </row>
    <row r="283" spans="3:14" ht="12.75">
      <c r="C283" s="14"/>
      <c r="D283" s="13" t="s">
        <v>1012</v>
      </c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3:14" ht="12.75">
      <c r="C284" s="14"/>
      <c r="D284" s="13" t="s">
        <v>1013</v>
      </c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3:14" ht="12.75">
      <c r="C285" s="14"/>
      <c r="D285" s="15"/>
      <c r="E285" s="16" t="s">
        <v>5</v>
      </c>
      <c r="F285" s="16" t="s">
        <v>12</v>
      </c>
      <c r="G285" s="16" t="s">
        <v>13</v>
      </c>
      <c r="H285" s="16" t="s">
        <v>17</v>
      </c>
      <c r="I285" s="16" t="s">
        <v>18</v>
      </c>
      <c r="J285" s="16" t="s">
        <v>19</v>
      </c>
      <c r="K285" s="16" t="s">
        <v>20</v>
      </c>
      <c r="L285" s="17" t="s">
        <v>9</v>
      </c>
      <c r="M285" s="5"/>
      <c r="N285" s="5"/>
    </row>
    <row r="286" spans="3:12" ht="12.75">
      <c r="C286" s="14"/>
      <c r="D286" s="18"/>
      <c r="E286" t="s">
        <v>1014</v>
      </c>
      <c r="F286" s="22" t="s">
        <v>1015</v>
      </c>
      <c r="G286" s="22" t="s">
        <v>1016</v>
      </c>
      <c r="H286" s="22" t="s">
        <v>77</v>
      </c>
      <c r="L286" s="19">
        <f>HYPERLINK("http://nimal.webcrm.ru/catalog/productCard/?catid=vgmopq","Кондиционер RAS-18UFHP-E5 TOSHIBA - потолочный на сайте")</f>
        <v>0</v>
      </c>
    </row>
    <row r="287" spans="3:12" ht="12.75">
      <c r="C287" s="14"/>
      <c r="D287" s="18"/>
      <c r="E287" t="s">
        <v>1017</v>
      </c>
      <c r="F287" s="22" t="s">
        <v>1018</v>
      </c>
      <c r="G287" s="22" t="s">
        <v>1019</v>
      </c>
      <c r="H287" s="22" t="s">
        <v>336</v>
      </c>
      <c r="L287" s="19">
        <f>HYPERLINK("http://nimal.webcrm.ru/catalog/productCard/?catid=ceqsay","Кондиционер RAS-24UFHP-E5 TOSHIBA - потолочный на сайте")</f>
        <v>0</v>
      </c>
    </row>
    <row r="288" spans="3:12" ht="12.75">
      <c r="C288" s="14"/>
      <c r="D288" s="18"/>
      <c r="E288" t="s">
        <v>1020</v>
      </c>
      <c r="F288" s="22" t="s">
        <v>1021</v>
      </c>
      <c r="G288" s="22" t="s">
        <v>1022</v>
      </c>
      <c r="H288" s="22" t="s">
        <v>1023</v>
      </c>
      <c r="L288" s="19">
        <f>HYPERLINK("http://nimal.webcrm.ru/catalog/productCard/?catid=6h05na","Кондиционер RAV-SM561CT/563-AT-E TOSHIBA - пот.- Digital на сайте")</f>
        <v>0</v>
      </c>
    </row>
    <row r="289" spans="3:12" ht="12.75">
      <c r="C289" s="14"/>
      <c r="D289" s="18"/>
      <c r="E289" t="s">
        <v>1024</v>
      </c>
      <c r="F289" s="22" t="s">
        <v>1025</v>
      </c>
      <c r="G289" s="22" t="s">
        <v>1026</v>
      </c>
      <c r="H289" s="22" t="s">
        <v>1027</v>
      </c>
      <c r="L289" s="19">
        <f>HYPERLINK("http://nimal.webcrm.ru/catalog/productCard/?catid=jgkrh3","Кондиционер RAV-SM562CT/563AT TOSHIBA - пот.- Digital на сайте")</f>
        <v>0</v>
      </c>
    </row>
    <row r="290" spans="3:12" ht="12.75">
      <c r="C290" s="14"/>
      <c r="D290" s="18"/>
      <c r="E290" t="s">
        <v>1028</v>
      </c>
      <c r="F290" s="22" t="s">
        <v>1029</v>
      </c>
      <c r="G290" s="22" t="s">
        <v>1030</v>
      </c>
      <c r="H290" s="22" t="s">
        <v>1031</v>
      </c>
      <c r="L290" s="19">
        <f>HYPERLINK("http://nimal.webcrm.ru/catalog/productCard/?catid=mszttv","Кондиционер RAV-SM802CT-E TOSHIBA - потолочный на сайте")</f>
        <v>0</v>
      </c>
    </row>
    <row r="291" spans="3:12" ht="12.75">
      <c r="C291" s="14"/>
      <c r="D291" s="18"/>
      <c r="E291" t="s">
        <v>1032</v>
      </c>
      <c r="F291" s="22" t="s">
        <v>1033</v>
      </c>
      <c r="G291" s="22" t="s">
        <v>1034</v>
      </c>
      <c r="H291" s="22" t="s">
        <v>1035</v>
      </c>
      <c r="L291" s="19">
        <f>HYPERLINK("http://nimal.webcrm.ru/catalog/productCard/?catid=2653qr","Кондиционер RAV-SM802CT/803AT-E TOSHIBA - потолочный на сайте")</f>
        <v>0</v>
      </c>
    </row>
    <row r="292" spans="3:12" ht="12.75">
      <c r="C292" s="14"/>
      <c r="D292" s="18"/>
      <c r="E292" t="s">
        <v>1036</v>
      </c>
      <c r="F292" s="22" t="s">
        <v>1037</v>
      </c>
      <c r="G292" s="22" t="s">
        <v>1038</v>
      </c>
      <c r="H292" s="22" t="s">
        <v>1039</v>
      </c>
      <c r="L292" s="19">
        <f>HYPERLINK("http://nimal.webcrm.ru/catalog/productCard/?catid=td9i34","Кондиционер RAV-SM1102CT-E TOSHIBA - потолочный на сайте")</f>
        <v>0</v>
      </c>
    </row>
    <row r="293" spans="3:12" ht="12.75">
      <c r="C293" s="14"/>
      <c r="D293" s="18"/>
      <c r="E293" t="s">
        <v>1040</v>
      </c>
      <c r="F293" s="22" t="s">
        <v>1041</v>
      </c>
      <c r="G293" s="22" t="s">
        <v>1042</v>
      </c>
      <c r="H293" s="22" t="s">
        <v>1043</v>
      </c>
      <c r="L293" s="19">
        <f>HYPERLINK("http://nimal.webcrm.ru/catalog/productCard/?catid=nx6v4a","Кондиционер RAV-SM1402CT-E TOSHIBA - потолочный на сайте")</f>
        <v>0</v>
      </c>
    </row>
    <row r="294" spans="3:12" ht="12.75">
      <c r="C294" s="14"/>
      <c r="D294" s="18"/>
      <c r="E294" t="s">
        <v>1044</v>
      </c>
      <c r="F294" s="22" t="s">
        <v>1045</v>
      </c>
      <c r="G294" s="22" t="s">
        <v>1046</v>
      </c>
      <c r="H294" s="22" t="s">
        <v>1047</v>
      </c>
      <c r="L294" s="19">
        <f>HYPERLINK("http://nimal.webcrm.ru/catalog/productCard/?catid=erqa3g","Кондиционер RAV-SM1402CT/1403AT-E TOSHIBA - потолочный на сайте")</f>
        <v>0</v>
      </c>
    </row>
    <row r="295" spans="3:14" ht="12.75">
      <c r="C295" s="13" t="s">
        <v>1048</v>
      </c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3:14" ht="12.75">
      <c r="C296" s="14"/>
      <c r="D296" s="13" t="s">
        <v>1049</v>
      </c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3:14" ht="12.75">
      <c r="C297" s="14"/>
      <c r="D297" s="15"/>
      <c r="E297" s="16" t="s">
        <v>5</v>
      </c>
      <c r="F297" s="16" t="s">
        <v>12</v>
      </c>
      <c r="G297" s="16" t="s">
        <v>13</v>
      </c>
      <c r="H297" s="16" t="s">
        <v>17</v>
      </c>
      <c r="I297" s="16" t="s">
        <v>6</v>
      </c>
      <c r="J297" s="16" t="s">
        <v>7</v>
      </c>
      <c r="K297" s="16" t="s">
        <v>8</v>
      </c>
      <c r="L297" s="17" t="s">
        <v>9</v>
      </c>
      <c r="M297" s="5"/>
      <c r="N297" s="5"/>
    </row>
    <row r="298" spans="3:12" ht="12.75">
      <c r="C298" s="14"/>
      <c r="D298" s="18"/>
      <c r="E298" t="s">
        <v>1050</v>
      </c>
      <c r="F298" s="22" t="s">
        <v>1051</v>
      </c>
      <c r="G298" s="22" t="s">
        <v>1052</v>
      </c>
      <c r="H298" s="22" t="s">
        <v>1053</v>
      </c>
      <c r="L298" s="19">
        <f>HYPERLINK("http://nimal.webcrm.ru/catalog/productCard/?catid=b3kr3o","Кондиционер GC-FS24HR - колонный на сайте")</f>
        <v>0</v>
      </c>
    </row>
    <row r="299" spans="3:12" ht="12.75">
      <c r="C299" s="14"/>
      <c r="D299" s="18"/>
      <c r="E299" t="s">
        <v>1054</v>
      </c>
      <c r="F299" s="22" t="s">
        <v>1055</v>
      </c>
      <c r="G299" s="22" t="s">
        <v>1056</v>
      </c>
      <c r="H299" s="22" t="s">
        <v>1057</v>
      </c>
      <c r="L299" s="19">
        <f>HYPERLINK("http://nimal.webcrm.ru/catalog/productCard/?catid=rycy8q","Кондиционер GC-FS48ER - колонный на сайте")</f>
        <v>0</v>
      </c>
    </row>
    <row r="300" spans="3:12" ht="12.75">
      <c r="C300" s="14"/>
      <c r="D300" s="18"/>
      <c r="E300" t="s">
        <v>1058</v>
      </c>
      <c r="F300" s="22" t="s">
        <v>1059</v>
      </c>
      <c r="G300" s="22" t="s">
        <v>1060</v>
      </c>
      <c r="H300" s="22" t="s">
        <v>1061</v>
      </c>
      <c r="L300" s="19">
        <f>HYPERLINK("http://nimal.webcrm.ru/catalog/productCard/?catid=e5uhtr","Кондиционер GC-FS60EW - колонный на сайте")</f>
        <v>0</v>
      </c>
    </row>
    <row r="301" spans="3:14" ht="12.75">
      <c r="C301" s="14"/>
      <c r="D301" s="13" t="s">
        <v>1062</v>
      </c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3:14" ht="12.75">
      <c r="C302" s="14"/>
      <c r="D302" s="13" t="s">
        <v>1063</v>
      </c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3:14" ht="12.75">
      <c r="C303" s="14"/>
      <c r="D303" s="15"/>
      <c r="E303" s="16" t="s">
        <v>5</v>
      </c>
      <c r="F303" s="16" t="s">
        <v>12</v>
      </c>
      <c r="G303" s="16" t="s">
        <v>13</v>
      </c>
      <c r="H303" s="16" t="s">
        <v>17</v>
      </c>
      <c r="I303" s="16" t="s">
        <v>6</v>
      </c>
      <c r="J303" s="16" t="s">
        <v>7</v>
      </c>
      <c r="K303" s="16" t="s">
        <v>8</v>
      </c>
      <c r="L303" s="17" t="s">
        <v>9</v>
      </c>
      <c r="M303" s="5"/>
      <c r="N303" s="5"/>
    </row>
    <row r="304" spans="3:12" ht="12.75">
      <c r="C304" s="14"/>
      <c r="D304" s="18"/>
      <c r="E304" t="s">
        <v>1064</v>
      </c>
      <c r="F304" s="22" t="s">
        <v>1065</v>
      </c>
      <c r="G304" s="22" t="s">
        <v>1066</v>
      </c>
      <c r="H304" s="22" t="s">
        <v>1067</v>
      </c>
      <c r="L304" s="19">
        <f>HYPERLINK("http://nimal.webcrm.ru/catalog/productCard/?catid=hdiqcx","Кондиционер LG-P03LHR - LG колонный (красный) на сайте")</f>
        <v>0</v>
      </c>
    </row>
    <row r="305" spans="3:12" ht="12.75">
      <c r="C305" s="14"/>
      <c r="D305" s="18"/>
      <c r="E305" t="s">
        <v>1068</v>
      </c>
      <c r="F305" s="22" t="s">
        <v>1069</v>
      </c>
      <c r="G305" s="22" t="s">
        <v>1070</v>
      </c>
      <c r="H305" s="22" t="s">
        <v>1071</v>
      </c>
      <c r="L305" s="19">
        <f>HYPERLINK("http://nimal.webcrm.ru/catalog/productCard/?catid=e85rot","Кондиционер LG-P05LZA/P05LH (UT1) - LG колонный на сайте")</f>
        <v>0</v>
      </c>
    </row>
    <row r="306" spans="3:12" ht="12.75">
      <c r="C306" s="14"/>
      <c r="D306" s="18"/>
      <c r="E306" t="s">
        <v>1072</v>
      </c>
      <c r="F306" s="22" t="s">
        <v>1073</v>
      </c>
      <c r="G306" s="22" t="s">
        <v>1074</v>
      </c>
      <c r="H306" s="22" t="s">
        <v>1075</v>
      </c>
      <c r="L306" s="19">
        <f>HYPERLINK("http://nimal.webcrm.ru/catalog/productCard/?catid=z9v83r","Кондиционер LG-P03LHL - LG колонный (синий) на сайте")</f>
        <v>0</v>
      </c>
    </row>
    <row r="307" spans="3:12" ht="12.75">
      <c r="C307" s="14"/>
      <c r="D307" s="18"/>
      <c r="E307" t="s">
        <v>1076</v>
      </c>
      <c r="F307" s="22" t="s">
        <v>1077</v>
      </c>
      <c r="G307" s="22" t="s">
        <v>1078</v>
      </c>
      <c r="H307" s="22" t="s">
        <v>1079</v>
      </c>
      <c r="L307" s="19">
        <f>HYPERLINK("http://nimal.webcrm.ru/catalog/productCard/?catid=3g9d8n","Кондиционер LG-P08LH - LG колонный на сайте")</f>
        <v>0</v>
      </c>
    </row>
    <row r="308" spans="3:14" ht="12.75">
      <c r="C308" s="13" t="s">
        <v>1080</v>
      </c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ht="12.75">
      <c r="C309" s="14"/>
      <c r="D309" s="13" t="s">
        <v>1081</v>
      </c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ht="12.75">
      <c r="C310" s="14"/>
      <c r="D310" s="15"/>
      <c r="E310" s="16" t="s">
        <v>5</v>
      </c>
      <c r="F310" s="16" t="s">
        <v>12</v>
      </c>
      <c r="G310" s="16" t="s">
        <v>13</v>
      </c>
      <c r="H310" s="16" t="s">
        <v>17</v>
      </c>
      <c r="I310" s="16" t="s">
        <v>6</v>
      </c>
      <c r="J310" s="16" t="s">
        <v>7</v>
      </c>
      <c r="K310" s="16" t="s">
        <v>8</v>
      </c>
      <c r="L310" s="17" t="s">
        <v>9</v>
      </c>
      <c r="M310" s="5"/>
      <c r="N310" s="5"/>
    </row>
    <row r="311" spans="3:12" ht="12.75">
      <c r="C311" s="14"/>
      <c r="D311" s="18"/>
      <c r="E311" t="s">
        <v>1082</v>
      </c>
      <c r="F311" s="22" t="s">
        <v>1083</v>
      </c>
      <c r="G311" s="22" t="s">
        <v>1084</v>
      </c>
      <c r="H311" s="22" t="s">
        <v>68</v>
      </c>
      <c r="L311" s="19">
        <f>HYPERLINK("http://nimal.webcrm.ru/catalog/productCard/?catid=hyojxg","CS-A18BD3P/CU-A18BBP5 220V-кан (низкое стат.давл) на сайте")</f>
        <v>0</v>
      </c>
    </row>
    <row r="312" spans="3:12" ht="12.75">
      <c r="C312" s="14"/>
      <c r="D312" s="18"/>
      <c r="E312" t="s">
        <v>1085</v>
      </c>
      <c r="F312" s="22" t="s">
        <v>1086</v>
      </c>
      <c r="G312" s="22" t="s">
        <v>368</v>
      </c>
      <c r="H312" s="22" t="s">
        <v>763</v>
      </c>
      <c r="L312" s="19">
        <f>HYPERLINK("http://nimal.webcrm.ru/catalog/productCard/?catid=tobga2","CS-A24BD2P/CU-A24BBP5 220V-кан (среднее стат.давл) на сайте")</f>
        <v>0</v>
      </c>
    </row>
    <row r="313" spans="3:12" ht="12.75">
      <c r="C313" s="14"/>
      <c r="D313" s="18"/>
      <c r="E313" t="s">
        <v>1087</v>
      </c>
      <c r="F313" s="22" t="s">
        <v>1088</v>
      </c>
      <c r="G313" s="22" t="s">
        <v>1089</v>
      </c>
      <c r="H313" s="22" t="s">
        <v>1090</v>
      </c>
      <c r="L313" s="19">
        <f>HYPERLINK("http://nimal.webcrm.ru/catalog/productCard/?catid=fs41dl","CS-A28BD2P/CU-A28BBP5 220V-кан (среднее стат.давл) на сайте")</f>
        <v>0</v>
      </c>
    </row>
    <row r="314" spans="3:12" ht="12.75">
      <c r="C314" s="14"/>
      <c r="D314" s="18"/>
      <c r="E314" t="s">
        <v>1091</v>
      </c>
      <c r="F314" s="22" t="s">
        <v>792</v>
      </c>
      <c r="G314" s="22" t="s">
        <v>793</v>
      </c>
      <c r="H314" s="22" t="s">
        <v>794</v>
      </c>
      <c r="L314" s="19">
        <f>HYPERLINK("http://nimal.webcrm.ru/catalog/productCard/?catid=wfdf95","CS-A28BD2P/CU-A28BBP8 380V-кан (среднее стат.давл) на сайте")</f>
        <v>0</v>
      </c>
    </row>
    <row r="315" spans="3:12" ht="12.75">
      <c r="C315" s="14"/>
      <c r="D315" s="18"/>
      <c r="E315" t="s">
        <v>1092</v>
      </c>
      <c r="F315" s="22" t="s">
        <v>1093</v>
      </c>
      <c r="G315" s="22" t="s">
        <v>1094</v>
      </c>
      <c r="H315" s="22" t="s">
        <v>1095</v>
      </c>
      <c r="L315" s="19">
        <f>HYPERLINK("http://nimal.webcrm.ru/catalog/productCard/?catid=nqqkob","CS-A24BD3P/CU-A24BBP5 220V-кан (низкое стат.давл) на сайте")</f>
        <v>0</v>
      </c>
    </row>
    <row r="316" spans="3:12" ht="12.75">
      <c r="C316" s="14"/>
      <c r="D316" s="18"/>
      <c r="E316" t="s">
        <v>1096</v>
      </c>
      <c r="F316" s="22" t="s">
        <v>1097</v>
      </c>
      <c r="G316" s="22" t="s">
        <v>1098</v>
      </c>
      <c r="H316" s="22" t="s">
        <v>1099</v>
      </c>
      <c r="L316" s="19">
        <f>HYPERLINK("http://nimal.webcrm.ru/catalog/productCard/?catid=uz2t49","CS-A28BD3P/CU-A28BBP5 220V-кан (низкое стат.давл) на сайте")</f>
        <v>0</v>
      </c>
    </row>
    <row r="317" spans="3:12" ht="12.75">
      <c r="C317" s="14"/>
      <c r="D317" s="18"/>
      <c r="E317" t="s">
        <v>1100</v>
      </c>
      <c r="F317" s="22" t="s">
        <v>1101</v>
      </c>
      <c r="G317" s="22" t="s">
        <v>1102</v>
      </c>
      <c r="H317" s="22" t="s">
        <v>1103</v>
      </c>
      <c r="L317" s="19">
        <f>HYPERLINK("http://nimal.webcrm.ru/catalog/productCard/?catid=inpi2x","CS-A28BD3P/CU-A28BBP8 380V-кан (низкое стат.давл) на сайте")</f>
        <v>0</v>
      </c>
    </row>
    <row r="318" spans="3:12" ht="12.75">
      <c r="C318" s="14"/>
      <c r="D318" s="18"/>
      <c r="E318" t="s">
        <v>1104</v>
      </c>
      <c r="F318" s="22" t="s">
        <v>616</v>
      </c>
      <c r="G318" s="22" t="s">
        <v>617</v>
      </c>
      <c r="H318" s="22" t="s">
        <v>618</v>
      </c>
      <c r="L318" s="19">
        <f>HYPERLINK("http://nimal.webcrm.ru/catalog/productCard/?catid=uc99ny","CS-E15DD3W/CU-E15DBE-канальный Panasonic на сайте")</f>
        <v>0</v>
      </c>
    </row>
    <row r="319" spans="3:12" ht="12.75">
      <c r="C319" s="14"/>
      <c r="D319" s="18"/>
      <c r="E319" t="s">
        <v>1105</v>
      </c>
      <c r="F319" s="22" t="s">
        <v>1106</v>
      </c>
      <c r="G319" s="22" t="s">
        <v>1107</v>
      </c>
      <c r="H319" s="22" t="s">
        <v>1108</v>
      </c>
      <c r="L319" s="19">
        <f>HYPERLINK("http://nimal.webcrm.ru/catalog/productCard/?catid=tj93jq","CS-A34BD2P/CU-A34BBP5 220V-кан (среднее стат.давл) на сайте")</f>
        <v>0</v>
      </c>
    </row>
    <row r="320" spans="3:12" ht="12.75">
      <c r="C320" s="14"/>
      <c r="D320" s="18"/>
      <c r="E320" t="s">
        <v>1109</v>
      </c>
      <c r="F320" s="22" t="s">
        <v>1110</v>
      </c>
      <c r="G320" s="22" t="s">
        <v>1111</v>
      </c>
      <c r="H320" s="22" t="s">
        <v>1112</v>
      </c>
      <c r="L320" s="19">
        <f>HYPERLINK("http://nimal.webcrm.ru/catalog/productCard/?catid=jisu5z","CS-A34BD2P/CU-A34BBP8 380V-кан (среднее стат.давл) на сайте")</f>
        <v>0</v>
      </c>
    </row>
    <row r="321" spans="3:12" ht="12.75">
      <c r="C321" s="14"/>
      <c r="D321" s="18"/>
      <c r="E321" t="s">
        <v>1113</v>
      </c>
      <c r="F321" s="22" t="s">
        <v>1114</v>
      </c>
      <c r="G321" s="22" t="s">
        <v>1115</v>
      </c>
      <c r="H321" s="22" t="s">
        <v>1116</v>
      </c>
      <c r="L321" s="19">
        <f>HYPERLINK("http://nimal.webcrm.ru/catalog/productCard/?catid=27c5e2","CS-A34BD3P/CU-A34BBP5 220V-кан (низкое стат.давл) на сайте")</f>
        <v>0</v>
      </c>
    </row>
    <row r="322" spans="3:12" ht="12.75">
      <c r="C322" s="14"/>
      <c r="D322" s="18"/>
      <c r="E322" t="s">
        <v>1117</v>
      </c>
      <c r="F322" s="22" t="s">
        <v>1118</v>
      </c>
      <c r="G322" s="22" t="s">
        <v>1119</v>
      </c>
      <c r="H322" s="22" t="s">
        <v>1120</v>
      </c>
      <c r="L322" s="19">
        <f>HYPERLINK("http://nimal.webcrm.ru/catalog/productCard/?catid=65fet0","CS-A34BD3P/CU-A34BBP8 380V-кан (низкое стат.давл) на сайте")</f>
        <v>0</v>
      </c>
    </row>
    <row r="323" spans="3:12" ht="12.75">
      <c r="C323" s="14"/>
      <c r="D323" s="18"/>
      <c r="E323" t="s">
        <v>1121</v>
      </c>
      <c r="F323" s="22" t="s">
        <v>1122</v>
      </c>
      <c r="G323" s="22" t="s">
        <v>1123</v>
      </c>
      <c r="H323" s="22" t="s">
        <v>850</v>
      </c>
      <c r="L323" s="19">
        <f>HYPERLINK("http://nimal.webcrm.ru/catalog/productCard/?catid=taea0c","CS-A43BD3P/CU-A43BBP8 380V-кан (низкое стат.давл) на сайте")</f>
        <v>0</v>
      </c>
    </row>
    <row r="324" spans="3:12" ht="12.75">
      <c r="C324" s="14"/>
      <c r="D324" s="18"/>
      <c r="E324" t="s">
        <v>1124</v>
      </c>
      <c r="F324" s="22" t="s">
        <v>1125</v>
      </c>
      <c r="G324" s="22" t="s">
        <v>1126</v>
      </c>
      <c r="H324" s="22" t="s">
        <v>1127</v>
      </c>
      <c r="L324" s="19">
        <f>HYPERLINK("http://nimal.webcrm.ru/catalog/productCard/?catid=4jgomn","CS-A43BD2P/CU-A43BBP8 380V-кан (среднее стат.давл) на сайте")</f>
        <v>0</v>
      </c>
    </row>
    <row r="325" spans="3:12" ht="12.75">
      <c r="C325" s="14"/>
      <c r="D325" s="18"/>
      <c r="E325" t="s">
        <v>1128</v>
      </c>
      <c r="F325" s="22" t="s">
        <v>1129</v>
      </c>
      <c r="G325" s="22" t="s">
        <v>1130</v>
      </c>
      <c r="H325" s="22" t="s">
        <v>1131</v>
      </c>
      <c r="L325" s="19">
        <f>HYPERLINK("http://nimal.webcrm.ru/catalog/productCard/?catid=po5hyx","CS-A50BD2P/CU-A50BBP8 380V-кан (среднее стат.давл) на сайте")</f>
        <v>0</v>
      </c>
    </row>
    <row r="326" spans="3:12" ht="12.75">
      <c r="C326" s="14"/>
      <c r="D326" s="18"/>
      <c r="E326" t="s">
        <v>1132</v>
      </c>
      <c r="F326" s="22" t="s">
        <v>1133</v>
      </c>
      <c r="G326" s="22" t="s">
        <v>1134</v>
      </c>
      <c r="H326" s="22" t="s">
        <v>836</v>
      </c>
      <c r="L326" s="19">
        <f>HYPERLINK("http://nimal.webcrm.ru/catalog/productCard/?catid=pvqmsx","CS-A50BD3P/CU-A50BBP8 380V-кан (низкое стат.давл) на сайте")</f>
        <v>0</v>
      </c>
    </row>
    <row r="327" spans="3:12" ht="12.75">
      <c r="C327" s="14"/>
      <c r="D327" s="18"/>
      <c r="E327" t="s">
        <v>1135</v>
      </c>
      <c r="F327" s="22" t="s">
        <v>1136</v>
      </c>
      <c r="G327" s="22" t="s">
        <v>1137</v>
      </c>
      <c r="H327" s="22" t="s">
        <v>1138</v>
      </c>
      <c r="L327" s="19">
        <f>HYPERLINK("http://nimal.webcrm.ru/catalog/productCard/?catid=1tlmi7","CS-E18DD3W/CU-E18DBE-канальный Panasonic на сайте")</f>
        <v>0</v>
      </c>
    </row>
    <row r="328" spans="3:14" ht="12.75">
      <c r="C328" s="14"/>
      <c r="D328" s="13" t="s">
        <v>1139</v>
      </c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ht="12.75">
      <c r="C329" s="14"/>
      <c r="D329" s="15"/>
      <c r="E329" s="16" t="s">
        <v>5</v>
      </c>
      <c r="F329" s="16" t="s">
        <v>12</v>
      </c>
      <c r="G329" s="16" t="s">
        <v>13</v>
      </c>
      <c r="H329" s="16" t="s">
        <v>17</v>
      </c>
      <c r="I329" s="16" t="s">
        <v>6</v>
      </c>
      <c r="J329" s="16" t="s">
        <v>7</v>
      </c>
      <c r="K329" s="16" t="s">
        <v>8</v>
      </c>
      <c r="L329" s="17" t="s">
        <v>9</v>
      </c>
      <c r="M329" s="5"/>
      <c r="N329" s="5"/>
    </row>
    <row r="330" spans="3:12" ht="12.75">
      <c r="C330" s="14"/>
      <c r="D330" s="18"/>
      <c r="E330" t="s">
        <v>1140</v>
      </c>
      <c r="F330" s="22" t="s">
        <v>1141</v>
      </c>
      <c r="G330" s="22" t="s">
        <v>1142</v>
      </c>
      <c r="H330" s="22" t="s">
        <v>1143</v>
      </c>
      <c r="L330" s="19">
        <f>HYPERLINK("http://nimal.webcrm.ru/catalog/productCard/?catid=a84pz5","Кондиционер ADH1800E - SAMSUNG канальный на сайте")</f>
        <v>0</v>
      </c>
    </row>
    <row r="331" spans="3:12" ht="12.75">
      <c r="C331" s="14"/>
      <c r="D331" s="18"/>
      <c r="E331" t="s">
        <v>1144</v>
      </c>
      <c r="F331" s="22" t="s">
        <v>1145</v>
      </c>
      <c r="G331" s="22" t="s">
        <v>1146</v>
      </c>
      <c r="H331" s="22" t="s">
        <v>1147</v>
      </c>
      <c r="L331" s="19">
        <f>HYPERLINK("http://nimal.webcrm.ru/catalog/productCard/?catid=cofzws","Кондиционер ADH2400E - SAMSUNG канальный на сайте")</f>
        <v>0</v>
      </c>
    </row>
    <row r="332" spans="3:12" ht="12.75">
      <c r="C332" s="14"/>
      <c r="D332" s="18"/>
      <c r="E332" t="s">
        <v>1148</v>
      </c>
      <c r="F332" s="22" t="s">
        <v>1149</v>
      </c>
      <c r="G332" s="22" t="s">
        <v>1150</v>
      </c>
      <c r="H332" s="22" t="s">
        <v>1151</v>
      </c>
      <c r="L332" s="19">
        <f>HYPERLINK("http://nimal.webcrm.ru/catalog/productCard/?catid=yydmy6","Кондиционер ADH3200E - SAMSUNG канальный на сайте")</f>
        <v>0</v>
      </c>
    </row>
    <row r="333" spans="3:12" ht="12.75">
      <c r="C333" s="14"/>
      <c r="D333" s="18"/>
      <c r="E333" t="s">
        <v>1152</v>
      </c>
      <c r="F333" s="22" t="s">
        <v>209</v>
      </c>
      <c r="G333" s="22" t="s">
        <v>210</v>
      </c>
      <c r="H333" s="22" t="s">
        <v>211</v>
      </c>
      <c r="L333" s="19">
        <f>HYPERLINK("http://nimal.webcrm.ru/catalog/productCard/?catid=bpvdks","Кондиционер DH052EZM - SAMSUNG канальный на сайте")</f>
        <v>0</v>
      </c>
    </row>
    <row r="334" spans="3:12" ht="12.75">
      <c r="C334" s="14"/>
      <c r="D334" s="18"/>
      <c r="E334" t="s">
        <v>1153</v>
      </c>
      <c r="F334" s="22" t="s">
        <v>1154</v>
      </c>
      <c r="G334" s="22" t="s">
        <v>1155</v>
      </c>
      <c r="H334" s="22" t="s">
        <v>323</v>
      </c>
      <c r="L334" s="19">
        <f>HYPERLINK("http://nimal.webcrm.ru/catalog/productCard/?catid=qschuf","Кондиционер DH070EZM - SAMSUNG канальный на сайте")</f>
        <v>0</v>
      </c>
    </row>
    <row r="335" spans="3:12" ht="12.75">
      <c r="C335" s="14"/>
      <c r="D335" s="18"/>
      <c r="E335" t="s">
        <v>1156</v>
      </c>
      <c r="F335" s="22" t="s">
        <v>1157</v>
      </c>
      <c r="G335" s="22" t="s">
        <v>1158</v>
      </c>
      <c r="H335" s="22" t="s">
        <v>327</v>
      </c>
      <c r="L335" s="19">
        <f>HYPERLINK("http://nimal.webcrm.ru/catalog/productCard/?catid=xsak26","Кондиционер ADH4400G - SAMSUNG канальный на сайте")</f>
        <v>0</v>
      </c>
    </row>
    <row r="336" spans="3:12" ht="12.75">
      <c r="C336" s="14"/>
      <c r="D336" s="18"/>
      <c r="E336" t="s">
        <v>1159</v>
      </c>
      <c r="F336" s="22" t="s">
        <v>1160</v>
      </c>
      <c r="G336" s="22" t="s">
        <v>1161</v>
      </c>
      <c r="H336" s="22" t="s">
        <v>1162</v>
      </c>
      <c r="L336" s="19">
        <f>HYPERLINK("http://nimal.webcrm.ru/catalog/productCard/?catid=fm91vg","Кондиционер HH105EZM1 - SAMSUNG канальный на сайте")</f>
        <v>0</v>
      </c>
    </row>
    <row r="337" spans="3:12" ht="12.75">
      <c r="C337" s="14"/>
      <c r="D337" s="18"/>
      <c r="E337" t="s">
        <v>1163</v>
      </c>
      <c r="F337" s="22" t="s">
        <v>1133</v>
      </c>
      <c r="G337" s="22" t="s">
        <v>1134</v>
      </c>
      <c r="H337" s="22" t="s">
        <v>836</v>
      </c>
      <c r="L337" s="19">
        <f>HYPERLINK("http://nimal.webcrm.ru/catalog/productCard/?catid=az422w","Кондиционер DH105GZM - SAMSUNG канальный на сайте")</f>
        <v>0</v>
      </c>
    </row>
    <row r="338" spans="3:12" ht="12.75">
      <c r="C338" s="14"/>
      <c r="D338" s="18"/>
      <c r="E338" t="s">
        <v>1164</v>
      </c>
      <c r="F338" s="22" t="s">
        <v>1165</v>
      </c>
      <c r="G338" s="22" t="s">
        <v>1166</v>
      </c>
      <c r="H338" s="22" t="s">
        <v>347</v>
      </c>
      <c r="L338" s="19">
        <f>HYPERLINK("http://nimal.webcrm.ru/catalog/productCard/?catid=dg5lq5","Кондиционер HH175EZM/UH175GZM - SAMSUNG канальный на сайте")</f>
        <v>0</v>
      </c>
    </row>
    <row r="339" spans="3:12" ht="12.75">
      <c r="C339" s="14"/>
      <c r="D339" s="18"/>
      <c r="E339" t="s">
        <v>1167</v>
      </c>
      <c r="F339" s="22" t="s">
        <v>1168</v>
      </c>
      <c r="G339" s="22" t="s">
        <v>1169</v>
      </c>
      <c r="H339" s="22" t="s">
        <v>1170</v>
      </c>
      <c r="L339" s="19">
        <f>HYPERLINK("http://nimal.webcrm.ru/catalog/productCard/?catid=fbs6ib","Кондиционер HH128EZM1 - SAMSUNG канальный на сайте")</f>
        <v>0</v>
      </c>
    </row>
    <row r="340" spans="3:12" ht="12.75">
      <c r="C340" s="14"/>
      <c r="D340" s="18"/>
      <c r="E340" t="s">
        <v>1171</v>
      </c>
      <c r="F340" s="22" t="s">
        <v>1172</v>
      </c>
      <c r="G340" s="22" t="s">
        <v>1173</v>
      </c>
      <c r="H340" s="22" t="s">
        <v>1174</v>
      </c>
      <c r="L340" s="19">
        <f>HYPERLINK("http://nimal.webcrm.ru/catalog/productCard/?catid=5rakcs","Кондиционер DH140GZM - SAMSUNG канальный на сайте")</f>
        <v>0</v>
      </c>
    </row>
    <row r="341" spans="3:12" ht="12.75">
      <c r="C341" s="14"/>
      <c r="D341" s="18"/>
      <c r="E341" t="s">
        <v>1175</v>
      </c>
      <c r="F341" s="22" t="s">
        <v>1176</v>
      </c>
      <c r="G341" s="22" t="s">
        <v>1177</v>
      </c>
      <c r="H341" s="22" t="s">
        <v>1178</v>
      </c>
      <c r="L341" s="19">
        <f>HYPERLINK("http://nimal.webcrm.ru/catalog/productCard/?catid=gvh93u","Кондиционер HH140EZM1 - SAMSUNG канальный на сайте")</f>
        <v>0</v>
      </c>
    </row>
    <row r="342" spans="3:14" ht="12.75">
      <c r="C342" s="14"/>
      <c r="D342" s="13" t="s">
        <v>1179</v>
      </c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ht="12.75">
      <c r="C343" s="14"/>
      <c r="D343" s="15"/>
      <c r="E343" s="16" t="s">
        <v>5</v>
      </c>
      <c r="F343" s="16" t="s">
        <v>12</v>
      </c>
      <c r="G343" s="16" t="s">
        <v>13</v>
      </c>
      <c r="H343" s="16" t="s">
        <v>17</v>
      </c>
      <c r="I343" s="16" t="s">
        <v>6</v>
      </c>
      <c r="J343" s="16" t="s">
        <v>7</v>
      </c>
      <c r="K343" s="16" t="s">
        <v>8</v>
      </c>
      <c r="L343" s="17" t="s">
        <v>9</v>
      </c>
      <c r="M343" s="5"/>
      <c r="N343" s="5"/>
    </row>
    <row r="344" spans="3:12" ht="12.75">
      <c r="C344" s="14"/>
      <c r="D344" s="18"/>
      <c r="E344" t="s">
        <v>1180</v>
      </c>
      <c r="F344" s="22" t="s">
        <v>1181</v>
      </c>
      <c r="G344" s="22" t="s">
        <v>1182</v>
      </c>
      <c r="H344" s="22" t="s">
        <v>1183</v>
      </c>
      <c r="L344" s="19">
        <f>HYPERLINK("http://nimal.webcrm.ru/catalog/productCard/?catid=bu7k05","Кондиционер RAV-SM802BT/AT-E TOSHIBA - канальный на сайте")</f>
        <v>0</v>
      </c>
    </row>
    <row r="345" spans="3:12" ht="12.75">
      <c r="C345" s="14"/>
      <c r="D345" s="18"/>
      <c r="E345" t="s">
        <v>1184</v>
      </c>
      <c r="F345" s="22" t="s">
        <v>1185</v>
      </c>
      <c r="G345" s="22" t="s">
        <v>1186</v>
      </c>
      <c r="H345" s="22" t="s">
        <v>1187</v>
      </c>
      <c r="L345" s="19">
        <f>HYPERLINK("http://nimal.webcrm.ru/catalog/productCard/?catid=aacx5z","Кондиционер RAV-SM802BT/803AT-E TOSHIBA - канальный на сайте")</f>
        <v>0</v>
      </c>
    </row>
    <row r="346" spans="3:12" ht="12.75">
      <c r="C346" s="14"/>
      <c r="D346" s="18"/>
      <c r="E346" t="s">
        <v>1188</v>
      </c>
      <c r="F346" s="22" t="s">
        <v>1189</v>
      </c>
      <c r="G346" s="22" t="s">
        <v>1190</v>
      </c>
      <c r="H346" s="22" t="s">
        <v>1191</v>
      </c>
      <c r="L346" s="19">
        <f>HYPERLINK("http://nimal.webcrm.ru/catalog/productCard/?catid=l37nyy","Кондиционер RAV-SM1102BT/AT-E TOSHIBA - канальный на сайте")</f>
        <v>0</v>
      </c>
    </row>
    <row r="347" spans="3:12" ht="12.75">
      <c r="C347" s="14"/>
      <c r="D347" s="18"/>
      <c r="E347" t="s">
        <v>1192</v>
      </c>
      <c r="F347" s="22" t="s">
        <v>1193</v>
      </c>
      <c r="G347" s="22" t="s">
        <v>1194</v>
      </c>
      <c r="H347" s="22" t="s">
        <v>1195</v>
      </c>
      <c r="L347" s="19">
        <f>HYPERLINK("http://nimal.webcrm.ru/catalog/productCard/?catid=5x8clb","Кондиционер RAV-SM1402BT/AT-E TOSHIBA - канальный на сайте")</f>
        <v>0</v>
      </c>
    </row>
    <row r="348" spans="3:12" ht="12.75">
      <c r="C348" s="14"/>
      <c r="D348" s="18"/>
      <c r="E348" t="s">
        <v>1196</v>
      </c>
      <c r="F348" s="22" t="s">
        <v>1197</v>
      </c>
      <c r="G348" s="22" t="s">
        <v>1198</v>
      </c>
      <c r="H348" s="22" t="s">
        <v>1199</v>
      </c>
      <c r="L348" s="19">
        <f>HYPERLINK("http://nimal.webcrm.ru/catalog/productCard/?catid=9g2oy0","Кондиционер RAV-SM1402BT/1403AT-E TOSHIBA - канальный на сайте")</f>
        <v>0</v>
      </c>
    </row>
    <row r="349" spans="3:14" ht="12.75">
      <c r="C349" s="14"/>
      <c r="D349" s="13" t="s">
        <v>1200</v>
      </c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ht="12.75">
      <c r="C350" s="14"/>
      <c r="D350" s="15"/>
      <c r="E350" s="16" t="s">
        <v>5</v>
      </c>
      <c r="F350" s="16" t="s">
        <v>12</v>
      </c>
      <c r="G350" s="16" t="s">
        <v>13</v>
      </c>
      <c r="H350" s="16" t="s">
        <v>17</v>
      </c>
      <c r="I350" s="16" t="s">
        <v>6</v>
      </c>
      <c r="J350" s="16" t="s">
        <v>7</v>
      </c>
      <c r="K350" s="16" t="s">
        <v>8</v>
      </c>
      <c r="L350" s="17" t="s">
        <v>9</v>
      </c>
      <c r="M350" s="5"/>
      <c r="N350" s="5"/>
    </row>
    <row r="351" spans="3:12" ht="12.75">
      <c r="C351" s="14"/>
      <c r="D351" s="18"/>
      <c r="E351" t="s">
        <v>1201</v>
      </c>
      <c r="F351" s="22" t="s">
        <v>1202</v>
      </c>
      <c r="G351" s="22" t="s">
        <v>1203</v>
      </c>
      <c r="H351" s="22" t="s">
        <v>1204</v>
      </c>
      <c r="L351" s="19">
        <f>HYPERLINK("http://nimal.webcrm.ru/catalog/productCard/?catid=rewtr6","Кондиц.FB4B24/38CKC-24-X Carrier канальный-холодный на сайте")</f>
        <v>0</v>
      </c>
    </row>
    <row r="352" spans="3:12" ht="12.75">
      <c r="C352" s="14"/>
      <c r="D352" s="18"/>
      <c r="E352" t="s">
        <v>1205</v>
      </c>
      <c r="F352" s="22" t="s">
        <v>1206</v>
      </c>
      <c r="G352" s="22" t="s">
        <v>1207</v>
      </c>
      <c r="H352" s="22" t="s">
        <v>628</v>
      </c>
      <c r="L352" s="19">
        <f>HYPERLINK("http://nimal.webcrm.ru/catalog/productCard/?catid=mlny8u","Кондиц.FB4B36/38CKC-36-X Carrier канальный-холодный на сайте")</f>
        <v>0</v>
      </c>
    </row>
    <row r="353" spans="3:12" ht="12.75">
      <c r="C353" s="14"/>
      <c r="D353" s="18"/>
      <c r="E353" t="s">
        <v>1208</v>
      </c>
      <c r="F353" s="22" t="s">
        <v>1209</v>
      </c>
      <c r="G353" s="22" t="s">
        <v>1210</v>
      </c>
      <c r="H353" s="22" t="s">
        <v>1211</v>
      </c>
      <c r="L353" s="19">
        <f>HYPERLINK("http://nimal.webcrm.ru/catalog/productCard/?catid=trt494","Кондиц. 40LX070/38VTA060 Carrier кан-хол. (17.5кВт) на сайте")</f>
        <v>0</v>
      </c>
    </row>
    <row r="354" spans="3:12" ht="12.75">
      <c r="C354" s="14"/>
      <c r="D354" s="18"/>
      <c r="E354" t="s">
        <v>1212</v>
      </c>
      <c r="F354" s="22" t="s">
        <v>1213</v>
      </c>
      <c r="G354" s="22" t="s">
        <v>1214</v>
      </c>
      <c r="H354" s="22" t="s">
        <v>1215</v>
      </c>
      <c r="L354" s="19">
        <f>HYPERLINK("http://nimal.webcrm.ru/catalog/productCard/?catid=k0ulpo","Кондиц.FB4B48/38CKC-48-X Carrier канальный-холодный на сайте")</f>
        <v>0</v>
      </c>
    </row>
    <row r="355" spans="3:12" ht="12.75">
      <c r="C355" s="14"/>
      <c r="D355" s="18"/>
      <c r="E355" t="s">
        <v>1216</v>
      </c>
      <c r="F355" s="22" t="s">
        <v>1217</v>
      </c>
      <c r="G355" s="22" t="s">
        <v>1218</v>
      </c>
      <c r="H355" s="22" t="s">
        <v>1219</v>
      </c>
      <c r="L355" s="19">
        <f>HYPERLINK("http://nimal.webcrm.ru/catalog/productCard/?catid=vxlkr4","Кондиц.FB4B60/38CKC-60-X Carrier канальный на сайте")</f>
        <v>0</v>
      </c>
    </row>
    <row r="356" spans="3:12" ht="12.75">
      <c r="C356" s="14"/>
      <c r="D356" s="18"/>
      <c r="E356" t="s">
        <v>1220</v>
      </c>
      <c r="F356" s="22" t="s">
        <v>1221</v>
      </c>
      <c r="G356" s="22" t="s">
        <v>1222</v>
      </c>
      <c r="H356" s="22" t="s">
        <v>1223</v>
      </c>
      <c r="L356" s="19">
        <f>HYPERLINK("http://nimal.webcrm.ru/catalog/productCard/?catid=v2njrn","Кондиц. 40LZA080/38LZA080 Carrier кан-хол. на сайте")</f>
        <v>0</v>
      </c>
    </row>
    <row r="357" spans="3:12" ht="12.75">
      <c r="C357" s="14"/>
      <c r="D357" s="18"/>
      <c r="E357" t="s">
        <v>1220</v>
      </c>
      <c r="F357" s="22" t="s">
        <v>1224</v>
      </c>
      <c r="G357" s="22" t="s">
        <v>1225</v>
      </c>
      <c r="H357" s="22" t="s">
        <v>1223</v>
      </c>
      <c r="L357" s="19">
        <f>HYPERLINK("http://nimal.webcrm.ru/catalog/productCard/?catid=k8onc","Кондиц. 40LZA080/38LZA080 Carrier кан-хол. на сайте")</f>
        <v>0</v>
      </c>
    </row>
    <row r="358" spans="3:14" ht="12.75">
      <c r="C358" s="14"/>
      <c r="D358" s="13" t="s">
        <v>1226</v>
      </c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ht="12.75">
      <c r="C359" s="14"/>
      <c r="D359" s="15"/>
      <c r="E359" s="16" t="s">
        <v>5</v>
      </c>
      <c r="F359" s="16" t="s">
        <v>12</v>
      </c>
      <c r="G359" s="16" t="s">
        <v>13</v>
      </c>
      <c r="H359" s="16" t="s">
        <v>17</v>
      </c>
      <c r="I359" s="16" t="s">
        <v>6</v>
      </c>
      <c r="J359" s="16" t="s">
        <v>7</v>
      </c>
      <c r="K359" s="16" t="s">
        <v>8</v>
      </c>
      <c r="L359" s="17" t="s">
        <v>9</v>
      </c>
      <c r="M359" s="5"/>
      <c r="N359" s="5"/>
    </row>
    <row r="360" spans="3:12" ht="12.75">
      <c r="C360" s="14"/>
      <c r="D360" s="18"/>
      <c r="E360" t="s">
        <v>1227</v>
      </c>
      <c r="F360" s="22" t="s">
        <v>1228</v>
      </c>
      <c r="G360" s="22" t="s">
        <v>1229</v>
      </c>
      <c r="H360" s="22" t="s">
        <v>1230</v>
      </c>
      <c r="L360" s="19">
        <f>HYPERLINK("http://nimal.webcrm.ru/catalog/productCard/?catid=qc3x1s","Кондиционер B18LH (NH0) - LG канальный на сайте")</f>
        <v>0</v>
      </c>
    </row>
    <row r="361" spans="3:12" ht="12.75">
      <c r="C361" s="14"/>
      <c r="D361" s="18"/>
      <c r="E361" t="s">
        <v>1231</v>
      </c>
      <c r="F361" s="22" t="s">
        <v>1232</v>
      </c>
      <c r="G361" s="22" t="s">
        <v>1233</v>
      </c>
      <c r="H361" s="22" t="s">
        <v>1234</v>
      </c>
      <c r="L361" s="19">
        <f>HYPERLINK("http://nimal.webcrm.ru/catalog/productCard/?catid=jciald","Кондиционер B24LH (NH0) - LG канальный на сайте")</f>
        <v>0</v>
      </c>
    </row>
    <row r="362" spans="3:12" ht="12.75">
      <c r="C362" s="14"/>
      <c r="D362" s="18"/>
      <c r="E362" t="s">
        <v>1235</v>
      </c>
      <c r="F362" s="22" t="s">
        <v>1236</v>
      </c>
      <c r="G362" s="22" t="s">
        <v>1237</v>
      </c>
      <c r="H362" s="22" t="s">
        <v>1238</v>
      </c>
      <c r="L362" s="19">
        <f>HYPERLINK("http://nimal.webcrm.ru/catalog/productCard/?catid=tiz93k","Кондиционер B37LH (NG0)- LG канальный (380V) на сайте")</f>
        <v>0</v>
      </c>
    </row>
    <row r="363" spans="3:12" ht="12.75">
      <c r="C363" s="14"/>
      <c r="D363" s="18"/>
      <c r="E363" t="s">
        <v>1239</v>
      </c>
      <c r="F363" s="22" t="s">
        <v>1240</v>
      </c>
      <c r="G363" s="22" t="s">
        <v>1241</v>
      </c>
      <c r="H363" s="22" t="s">
        <v>1242</v>
      </c>
      <c r="L363" s="19">
        <f>HYPERLINK("http://nimal.webcrm.ru/catalog/productCard/?catid=vjn2yk","Кондиционер B48LH (NRO) - LG канальный на сайте")</f>
        <v>0</v>
      </c>
    </row>
    <row r="364" spans="3:14" ht="12.75">
      <c r="C364" s="14"/>
      <c r="D364" s="13" t="s">
        <v>1243</v>
      </c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ht="12.75">
      <c r="C365" s="14"/>
      <c r="D365" s="13" t="s">
        <v>1244</v>
      </c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ht="12.75">
      <c r="C366" s="14"/>
      <c r="D366" s="15"/>
      <c r="E366" s="16" t="s">
        <v>5</v>
      </c>
      <c r="F366" s="16" t="s">
        <v>12</v>
      </c>
      <c r="G366" s="16" t="s">
        <v>13</v>
      </c>
      <c r="H366" s="16" t="s">
        <v>17</v>
      </c>
      <c r="I366" s="16" t="s">
        <v>6</v>
      </c>
      <c r="J366" s="16" t="s">
        <v>7</v>
      </c>
      <c r="K366" s="16" t="s">
        <v>8</v>
      </c>
      <c r="L366" s="17" t="s">
        <v>9</v>
      </c>
      <c r="M366" s="5"/>
      <c r="N366" s="5"/>
    </row>
    <row r="367" spans="3:12" ht="12.75">
      <c r="C367" s="14"/>
      <c r="D367" s="18"/>
      <c r="E367" t="s">
        <v>1245</v>
      </c>
      <c r="F367" s="22" t="s">
        <v>1246</v>
      </c>
      <c r="G367" s="22" t="s">
        <v>1247</v>
      </c>
      <c r="H367" s="22" t="s">
        <v>1248</v>
      </c>
      <c r="L367" s="19">
        <f>HYPERLINK("http://nimal.webcrm.ru/catalog/productCard/?catid=2sjc76","Кондиционер RPI 130HQ/ RAS 130HQ Hitachi канальный на сайте")</f>
        <v>0</v>
      </c>
    </row>
    <row r="368" spans="3:14" ht="12.75">
      <c r="C368" s="13" t="s">
        <v>1249</v>
      </c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ht="12.75">
      <c r="C369" s="14"/>
      <c r="D369" s="13" t="s">
        <v>1250</v>
      </c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ht="12.75">
      <c r="C370" s="14"/>
      <c r="D370" s="15"/>
      <c r="E370" s="16" t="s">
        <v>5</v>
      </c>
      <c r="F370" s="16" t="s">
        <v>12</v>
      </c>
      <c r="G370" s="16" t="s">
        <v>13</v>
      </c>
      <c r="H370" s="16" t="s">
        <v>17</v>
      </c>
      <c r="I370" s="16" t="s">
        <v>18</v>
      </c>
      <c r="J370" s="16" t="s">
        <v>19</v>
      </c>
      <c r="K370" s="16" t="s">
        <v>20</v>
      </c>
      <c r="L370" s="17" t="s">
        <v>9</v>
      </c>
      <c r="M370" s="5"/>
      <c r="N370" s="5"/>
    </row>
    <row r="371" spans="3:12" ht="12.75">
      <c r="C371" s="14"/>
      <c r="D371" s="18"/>
      <c r="E371" t="s">
        <v>1251</v>
      </c>
      <c r="F371" s="22" t="s">
        <v>1252</v>
      </c>
      <c r="G371" s="22" t="s">
        <v>1253</v>
      </c>
      <c r="H371" s="22" t="s">
        <v>1254</v>
      </c>
      <c r="J371" t="s">
        <v>32</v>
      </c>
      <c r="K371" t="s">
        <v>1255</v>
      </c>
      <c r="L371" s="19">
        <f>HYPERLINK("http://nimal.webcrm.ru/catalog/productCard/?catid=79jn9","Кондиционер GCP-09ERA1N1 напольный на сайте")</f>
        <v>0</v>
      </c>
    </row>
    <row r="372" spans="3:12" ht="12.75">
      <c r="C372" s="14"/>
      <c r="D372" s="18"/>
      <c r="E372" t="s">
        <v>1256</v>
      </c>
      <c r="F372" s="22" t="s">
        <v>1257</v>
      </c>
      <c r="G372" s="22" t="s">
        <v>1258</v>
      </c>
      <c r="H372" s="22" t="s">
        <v>1259</v>
      </c>
      <c r="J372" t="s">
        <v>38</v>
      </c>
      <c r="K372" t="s">
        <v>1260</v>
      </c>
      <c r="L372" s="19">
        <f>HYPERLINK("http://nimal.webcrm.ru/catalog/productCard/?catid=454vk3","Кондиционер GCP-12ERA1N1 напольный на сайте")</f>
        <v>0</v>
      </c>
    </row>
    <row r="373" spans="3:12" ht="12.75">
      <c r="C373" s="14"/>
      <c r="D373" s="18"/>
      <c r="E373" t="s">
        <v>1261</v>
      </c>
      <c r="F373" s="22" t="s">
        <v>1262</v>
      </c>
      <c r="G373" s="22" t="s">
        <v>1263</v>
      </c>
      <c r="H373" s="22" t="s">
        <v>1264</v>
      </c>
      <c r="J373" t="s">
        <v>32</v>
      </c>
      <c r="K373" t="s">
        <v>1265</v>
      </c>
      <c r="L373" s="19">
        <f>HYPERLINK("http://nimal.webcrm.ru/catalog/productCard/?catid=ido3f3","Кондиционер GCP-09ERC1N1 напольный на сайте")</f>
        <v>0</v>
      </c>
    </row>
    <row r="374" spans="3:12" ht="12.75">
      <c r="C374" s="14"/>
      <c r="D374" s="18"/>
      <c r="E374" t="s">
        <v>1266</v>
      </c>
      <c r="F374" s="22" t="s">
        <v>1267</v>
      </c>
      <c r="G374" s="22" t="s">
        <v>1268</v>
      </c>
      <c r="H374" s="22" t="s">
        <v>1269</v>
      </c>
      <c r="J374" t="s">
        <v>38</v>
      </c>
      <c r="K374" t="s">
        <v>45</v>
      </c>
      <c r="L374" s="19">
        <f>HYPERLINK("http://nimal.webcrm.ru/catalog/productCard/?catid=aqers7","Кондиционер GCP-12HRB1N1 напольный на сайте")</f>
        <v>0</v>
      </c>
    </row>
    <row r="375" spans="3:14" ht="12.75">
      <c r="C375" s="14"/>
      <c r="D375" s="13" t="s">
        <v>1270</v>
      </c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ht="12.75">
      <c r="C376" s="14"/>
      <c r="D376" s="15"/>
      <c r="E376" s="16" t="s">
        <v>5</v>
      </c>
      <c r="F376" s="16" t="s">
        <v>12</v>
      </c>
      <c r="G376" s="16" t="s">
        <v>13</v>
      </c>
      <c r="H376" s="16" t="s">
        <v>17</v>
      </c>
      <c r="I376" s="16" t="s">
        <v>18</v>
      </c>
      <c r="J376" s="16" t="s">
        <v>19</v>
      </c>
      <c r="K376" s="16" t="s">
        <v>20</v>
      </c>
      <c r="L376" s="17" t="s">
        <v>9</v>
      </c>
      <c r="M376" s="5"/>
      <c r="N376" s="5"/>
    </row>
    <row r="377" spans="3:12" ht="12.75">
      <c r="C377" s="14"/>
      <c r="D377" s="18"/>
      <c r="E377" t="s">
        <v>1271</v>
      </c>
      <c r="F377" s="22" t="s">
        <v>1272</v>
      </c>
      <c r="G377" s="22" t="s">
        <v>1273</v>
      </c>
      <c r="H377" s="22" t="s">
        <v>1274</v>
      </c>
      <c r="J377" t="s">
        <v>1275</v>
      </c>
      <c r="K377" t="s">
        <v>510</v>
      </c>
      <c r="L377" s="19">
        <f>HYPERLINK("http://nimal.webcrm.ru/catalog/productCard/?catid=co0i3u","Кондиционер 51 AKP 009H Carrier напольный на сайте")</f>
        <v>0</v>
      </c>
    </row>
    <row r="378" spans="3:14" ht="12.75">
      <c r="C378" s="14"/>
      <c r="D378" s="13" t="s">
        <v>1276</v>
      </c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ht="12.75">
      <c r="C379" s="14"/>
      <c r="D379" s="15"/>
      <c r="E379" s="16" t="s">
        <v>5</v>
      </c>
      <c r="F379" s="16" t="s">
        <v>12</v>
      </c>
      <c r="G379" s="16" t="s">
        <v>13</v>
      </c>
      <c r="H379" s="16" t="s">
        <v>17</v>
      </c>
      <c r="I379" s="16" t="s">
        <v>18</v>
      </c>
      <c r="J379" s="16" t="s">
        <v>19</v>
      </c>
      <c r="K379" s="16" t="s">
        <v>20</v>
      </c>
      <c r="L379" s="17" t="s">
        <v>9</v>
      </c>
      <c r="M379" s="5"/>
      <c r="N379" s="5"/>
    </row>
    <row r="380" spans="3:12" ht="12.75">
      <c r="C380" s="14"/>
      <c r="D380" s="18"/>
      <c r="E380" t="s">
        <v>1277</v>
      </c>
      <c r="F380" s="22" t="s">
        <v>1278</v>
      </c>
      <c r="G380" s="22" t="s">
        <v>1279</v>
      </c>
      <c r="H380" s="22" t="s">
        <v>1280</v>
      </c>
      <c r="L380" s="19">
        <f>HYPERLINK("http://nimal.webcrm.ru/catalog/productCard/?catid=cxozxy","Кондиционер GCW-05CMN1 оконный (только холод) на сайте")</f>
        <v>0</v>
      </c>
    </row>
    <row r="381" spans="3:12" ht="12.75">
      <c r="C381" s="14"/>
      <c r="D381" s="18"/>
      <c r="E381" t="s">
        <v>1281</v>
      </c>
      <c r="F381" s="22" t="s">
        <v>1282</v>
      </c>
      <c r="G381" s="22" t="s">
        <v>1283</v>
      </c>
      <c r="H381" s="22" t="s">
        <v>1284</v>
      </c>
      <c r="J381" t="s">
        <v>544</v>
      </c>
      <c r="L381" s="19">
        <f>HYPERLINK("http://nimal.webcrm.ru/catalog/productCard/?catid=xaml25","Кондиционер GCW-07CRN1 оконный (только холод R410A) на сайте")</f>
        <v>0</v>
      </c>
    </row>
    <row r="382" spans="3:12" ht="12.75">
      <c r="C382" s="14"/>
      <c r="D382" s="18"/>
      <c r="E382" t="s">
        <v>1285</v>
      </c>
      <c r="F382" s="22" t="s">
        <v>1286</v>
      </c>
      <c r="G382" s="22" t="s">
        <v>1287</v>
      </c>
      <c r="H382" s="22" t="s">
        <v>1288</v>
      </c>
      <c r="J382" t="s">
        <v>27</v>
      </c>
      <c r="K382" t="s">
        <v>544</v>
      </c>
      <c r="L382" s="19">
        <f>HYPERLINK("http://nimal.webcrm.ru/catalog/productCard/?catid=lx1x87","Кондиционер GCW-07HRN1 оконный на сайте")</f>
        <v>0</v>
      </c>
    </row>
    <row r="383" spans="3:12" ht="12.75">
      <c r="C383" s="14"/>
      <c r="D383" s="18"/>
      <c r="E383" t="s">
        <v>1289</v>
      </c>
      <c r="F383" s="22" t="s">
        <v>22</v>
      </c>
      <c r="G383" s="22" t="s">
        <v>23</v>
      </c>
      <c r="H383" s="22" t="s">
        <v>24</v>
      </c>
      <c r="J383" t="s">
        <v>32</v>
      </c>
      <c r="K383" t="s">
        <v>32</v>
      </c>
      <c r="L383" s="19">
        <f>HYPERLINK("http://nimal.webcrm.ru/catalog/productCard/?catid=vj9209","Кондиционер GCW-09HRN1 оконный на сайте")</f>
        <v>0</v>
      </c>
    </row>
    <row r="384" spans="3:12" ht="12.75">
      <c r="C384" s="14"/>
      <c r="D384" s="18"/>
      <c r="E384" t="s">
        <v>1290</v>
      </c>
      <c r="F384" s="22" t="s">
        <v>1291</v>
      </c>
      <c r="G384" s="22" t="s">
        <v>1292</v>
      </c>
      <c r="H384" s="22" t="s">
        <v>1293</v>
      </c>
      <c r="J384" t="s">
        <v>38</v>
      </c>
      <c r="K384" t="s">
        <v>38</v>
      </c>
      <c r="L384" s="19">
        <f>HYPERLINK("http://nimal.webcrm.ru/catalog/productCard/?catid=3rjx0m","Кондиционер GCW-12HRN1 оконный на сайте")</f>
        <v>0</v>
      </c>
    </row>
    <row r="385" spans="3:12" ht="12.75">
      <c r="C385" s="14"/>
      <c r="D385" s="18"/>
      <c r="E385" t="s">
        <v>1294</v>
      </c>
      <c r="F385" s="22" t="s">
        <v>1295</v>
      </c>
      <c r="G385" s="22" t="s">
        <v>1296</v>
      </c>
      <c r="H385" s="22" t="s">
        <v>1297</v>
      </c>
      <c r="J385" t="s">
        <v>624</v>
      </c>
      <c r="K385" t="s">
        <v>450</v>
      </c>
      <c r="L385" s="19">
        <f>HYPERLINK("http://nimal.webcrm.ru/catalog/productCard/?catid=cb2ajf","Кондиционер GCW-18HRN1 оконный на сайте")</f>
        <v>0</v>
      </c>
    </row>
    <row r="386" spans="3:12" ht="12.75">
      <c r="C386" s="14"/>
      <c r="D386" s="18"/>
      <c r="E386" t="s">
        <v>1298</v>
      </c>
      <c r="F386" s="22" t="s">
        <v>1299</v>
      </c>
      <c r="G386" s="22" t="s">
        <v>1300</v>
      </c>
      <c r="H386" s="22" t="s">
        <v>1301</v>
      </c>
      <c r="J386" t="s">
        <v>624</v>
      </c>
      <c r="K386" t="s">
        <v>450</v>
      </c>
      <c r="L386" s="19">
        <f>HYPERLINK("http://nimal.webcrm.ru/catalog/productCard/?catid=k2mjf3","Кондиционер GCW-24HRN1 оконный на сайте")</f>
        <v>0</v>
      </c>
    </row>
    <row r="387" spans="3:14" ht="12.75">
      <c r="C387" s="14"/>
      <c r="D387" s="13" t="s">
        <v>1302</v>
      </c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ht="12.75">
      <c r="C388" s="14"/>
      <c r="D388" s="15"/>
      <c r="E388" s="16" t="s">
        <v>5</v>
      </c>
      <c r="F388" s="16" t="s">
        <v>12</v>
      </c>
      <c r="G388" s="16" t="s">
        <v>13</v>
      </c>
      <c r="H388" s="16" t="s">
        <v>17</v>
      </c>
      <c r="I388" s="16" t="s">
        <v>6</v>
      </c>
      <c r="J388" s="16" t="s">
        <v>7</v>
      </c>
      <c r="K388" s="16" t="s">
        <v>8</v>
      </c>
      <c r="L388" s="17" t="s">
        <v>9</v>
      </c>
      <c r="M388" s="5"/>
      <c r="N388" s="5"/>
    </row>
    <row r="389" spans="3:12" ht="12.75">
      <c r="C389" s="14"/>
      <c r="D389" s="18"/>
      <c r="E389" t="s">
        <v>1303</v>
      </c>
      <c r="F389" s="22" t="s">
        <v>1304</v>
      </c>
      <c r="G389" s="22" t="s">
        <v>1305</v>
      </c>
      <c r="H389" s="22" t="s">
        <v>1306</v>
      </c>
      <c r="L389" s="19">
        <f>HYPERLINK("http://nimal.webcrm.ru/catalog/productCard/?catid=h4grpp","Кондиционер SAMSUNG AW05N0C оконный на сайте")</f>
        <v>0</v>
      </c>
    </row>
    <row r="390" spans="3:12" ht="12.75">
      <c r="C390" s="14"/>
      <c r="D390" s="18"/>
      <c r="E390" t="s">
        <v>1307</v>
      </c>
      <c r="F390" s="22" t="s">
        <v>1308</v>
      </c>
      <c r="G390" s="22" t="s">
        <v>1309</v>
      </c>
      <c r="H390" s="22" t="s">
        <v>1310</v>
      </c>
      <c r="L390" s="19">
        <f>HYPERLINK("http://nimal.webcrm.ru/catalog/productCard/?catid=swxwlc","Кондиционер SAMSUNG AW07N0C оконный на сайте")</f>
        <v>0</v>
      </c>
    </row>
    <row r="391" spans="3:12" ht="12.75">
      <c r="C391" s="14"/>
      <c r="D391" s="18"/>
      <c r="E391" t="s">
        <v>1311</v>
      </c>
      <c r="F391" s="22" t="s">
        <v>1312</v>
      </c>
      <c r="G391" s="22" t="s">
        <v>1313</v>
      </c>
      <c r="H391" s="22" t="s">
        <v>1314</v>
      </c>
      <c r="L391" s="19">
        <f>HYPERLINK("http://nimal.webcrm.ru/catalog/productCard/?catid=rfvwpq","Кондиционер SAMSUNG AZ09PHB оконный на сайте")</f>
        <v>0</v>
      </c>
    </row>
    <row r="392" spans="3:14" ht="12.75">
      <c r="C392" s="14"/>
      <c r="D392" s="13" t="s">
        <v>1315</v>
      </c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ht="12.75">
      <c r="C393" s="14"/>
      <c r="D393" s="15"/>
      <c r="E393" s="16" t="s">
        <v>5</v>
      </c>
      <c r="F393" s="16" t="s">
        <v>12</v>
      </c>
      <c r="G393" s="16" t="s">
        <v>13</v>
      </c>
      <c r="H393" s="16" t="s">
        <v>17</v>
      </c>
      <c r="I393" s="16" t="s">
        <v>19</v>
      </c>
      <c r="J393" s="16" t="s">
        <v>20</v>
      </c>
      <c r="K393" s="16" t="s">
        <v>1316</v>
      </c>
      <c r="L393" s="17" t="s">
        <v>9</v>
      </c>
      <c r="M393" s="5"/>
      <c r="N393" s="5"/>
    </row>
    <row r="394" spans="3:12" ht="12.75">
      <c r="C394" s="14"/>
      <c r="D394" s="18"/>
      <c r="E394" t="s">
        <v>1317</v>
      </c>
      <c r="F394" s="22" t="s">
        <v>1318</v>
      </c>
      <c r="G394" s="22" t="s">
        <v>1319</v>
      </c>
      <c r="H394" s="22" t="s">
        <v>1320</v>
      </c>
      <c r="I394" t="s">
        <v>1321</v>
      </c>
      <c r="J394" t="s">
        <v>1322</v>
      </c>
      <c r="K394" t="s">
        <v>705</v>
      </c>
      <c r="L394" s="19">
        <f>HYPERLINK("http://nimal.webcrm.ru/catalog/productCard/?catid=ktvg2h","Кондиционер LG W05LC оконный/холод. на сайте")</f>
        <v>0</v>
      </c>
    </row>
    <row r="395" spans="3:12" ht="12.75">
      <c r="C395" s="14"/>
      <c r="D395" s="18"/>
      <c r="E395" t="s">
        <v>1323</v>
      </c>
      <c r="F395" s="22" t="s">
        <v>1324</v>
      </c>
      <c r="G395" s="22" t="s">
        <v>1325</v>
      </c>
      <c r="H395" s="22" t="s">
        <v>1326</v>
      </c>
      <c r="I395" t="s">
        <v>1327</v>
      </c>
      <c r="J395" t="s">
        <v>1322</v>
      </c>
      <c r="K395" t="s">
        <v>705</v>
      </c>
      <c r="L395" s="19">
        <f>HYPERLINK("http://nimal.webcrm.ru/catalog/productCard/?catid=81fq02","Кондиционер LG W07LC оконный/холод. на сайте")</f>
        <v>0</v>
      </c>
    </row>
    <row r="396" spans="3:12" ht="12.75">
      <c r="C396" s="14"/>
      <c r="D396" s="18"/>
      <c r="E396" t="s">
        <v>1328</v>
      </c>
      <c r="F396" s="22" t="s">
        <v>1329</v>
      </c>
      <c r="G396" s="22" t="s">
        <v>1330</v>
      </c>
      <c r="H396" s="22" t="s">
        <v>1331</v>
      </c>
      <c r="I396" t="s">
        <v>1332</v>
      </c>
      <c r="J396" t="s">
        <v>1332</v>
      </c>
      <c r="K396" t="s">
        <v>705</v>
      </c>
      <c r="L396" s="19">
        <f>HYPERLINK("http://nimal.webcrm.ru/catalog/productCard/?catid=ft3rsj","Кондиционер LG W09LH оконный на сайте")</f>
        <v>0</v>
      </c>
    </row>
    <row r="397" spans="3:12" ht="12.75">
      <c r="C397" s="14"/>
      <c r="D397" s="18"/>
      <c r="E397" t="s">
        <v>1333</v>
      </c>
      <c r="F397" s="22" t="s">
        <v>1334</v>
      </c>
      <c r="G397" s="22" t="s">
        <v>1335</v>
      </c>
      <c r="H397" s="22" t="s">
        <v>1336</v>
      </c>
      <c r="I397" t="s">
        <v>1337</v>
      </c>
      <c r="J397" t="s">
        <v>1337</v>
      </c>
      <c r="K397" t="s">
        <v>705</v>
      </c>
      <c r="L397" s="19">
        <f>HYPERLINK("http://nimal.webcrm.ru/catalog/productCard/?catid=syxnwq","Кондиционер LG W12LH оконный на сайте")</f>
        <v>0</v>
      </c>
    </row>
    <row r="398" spans="3:12" ht="12.75">
      <c r="C398" s="14"/>
      <c r="D398" s="18"/>
      <c r="E398" t="s">
        <v>1338</v>
      </c>
      <c r="F398" s="22" t="s">
        <v>1339</v>
      </c>
      <c r="G398" s="22" t="s">
        <v>1340</v>
      </c>
      <c r="H398" s="22" t="s">
        <v>1341</v>
      </c>
      <c r="I398" t="s">
        <v>1342</v>
      </c>
      <c r="J398" t="s">
        <v>1342</v>
      </c>
      <c r="K398" t="s">
        <v>705</v>
      </c>
      <c r="L398" s="19">
        <f>HYPERLINK("http://nimal.webcrm.ru/catalog/productCard/?catid=fb81mn","Кондиционер LG W18LH оконный на сайте")</f>
        <v>0</v>
      </c>
    </row>
    <row r="399" spans="3:12" ht="12.75">
      <c r="C399" s="14"/>
      <c r="D399" s="18"/>
      <c r="E399" t="s">
        <v>1343</v>
      </c>
      <c r="F399" s="22" t="s">
        <v>1344</v>
      </c>
      <c r="G399" s="22" t="s">
        <v>1345</v>
      </c>
      <c r="H399" s="22" t="s">
        <v>1346</v>
      </c>
      <c r="I399" t="s">
        <v>1347</v>
      </c>
      <c r="J399" t="s">
        <v>1347</v>
      </c>
      <c r="K399" t="s">
        <v>705</v>
      </c>
      <c r="L399" s="19">
        <f>HYPERLINK("http://nimal.webcrm.ru/catalog/productCard/?catid=2kdjx7","Кондиционер LG W22LH оконный на сайте")</f>
        <v>0</v>
      </c>
    </row>
    <row r="400" spans="3:14" ht="12.75">
      <c r="C400" s="14"/>
      <c r="D400" s="13" t="s">
        <v>1348</v>
      </c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ht="12.75">
      <c r="C401" s="14"/>
      <c r="D401" s="15"/>
      <c r="E401" s="16" t="s">
        <v>5</v>
      </c>
      <c r="F401" s="16" t="s">
        <v>12</v>
      </c>
      <c r="G401" s="16" t="s">
        <v>13</v>
      </c>
      <c r="H401" s="16" t="s">
        <v>17</v>
      </c>
      <c r="I401" s="16" t="s">
        <v>6</v>
      </c>
      <c r="J401" s="16" t="s">
        <v>7</v>
      </c>
      <c r="K401" s="16" t="s">
        <v>8</v>
      </c>
      <c r="L401" s="17" t="s">
        <v>9</v>
      </c>
      <c r="M401" s="5"/>
      <c r="N401" s="5"/>
    </row>
    <row r="402" spans="3:12" ht="12.75">
      <c r="C402" s="14"/>
      <c r="D402" s="18"/>
      <c r="E402" t="s">
        <v>1349</v>
      </c>
      <c r="F402" s="22" t="s">
        <v>1350</v>
      </c>
      <c r="G402" s="22" t="s">
        <v>1351</v>
      </c>
      <c r="H402" s="22" t="s">
        <v>1352</v>
      </c>
      <c r="L402" s="19">
        <f>HYPERLINK("http://nimal.webcrm.ru/catalog/productCard/?catid=k4h4q3","Kондиционер LG R10LH крышный на сайте")</f>
        <v>0</v>
      </c>
    </row>
    <row r="403" spans="3:14" ht="12.75">
      <c r="C403" s="13" t="s">
        <v>1353</v>
      </c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ht="12.75">
      <c r="C404" s="14"/>
      <c r="D404" s="13" t="s">
        <v>1354</v>
      </c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ht="12.75">
      <c r="C405" s="14"/>
      <c r="D405" s="13" t="s">
        <v>1355</v>
      </c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ht="12.75">
      <c r="C406" s="14"/>
      <c r="D406" s="15"/>
      <c r="E406" s="16" t="s">
        <v>5</v>
      </c>
      <c r="F406" s="16" t="s">
        <v>12</v>
      </c>
      <c r="G406" s="16" t="s">
        <v>13</v>
      </c>
      <c r="H406" s="16" t="s">
        <v>17</v>
      </c>
      <c r="I406" s="16" t="s">
        <v>6</v>
      </c>
      <c r="J406" s="16" t="s">
        <v>7</v>
      </c>
      <c r="K406" s="16" t="s">
        <v>8</v>
      </c>
      <c r="L406" s="17" t="s">
        <v>9</v>
      </c>
      <c r="M406" s="5"/>
      <c r="N406" s="5"/>
    </row>
    <row r="407" spans="3:12" ht="12.75">
      <c r="C407" s="14"/>
      <c r="D407" s="18"/>
      <c r="E407" t="s">
        <v>1356</v>
      </c>
      <c r="F407" s="22" t="s">
        <v>1357</v>
      </c>
      <c r="G407" s="22" t="s">
        <v>1358</v>
      </c>
      <c r="H407" s="22" t="s">
        <v>1359</v>
      </c>
      <c r="L407" s="19">
        <f>HYPERLINK("http://nimal.webcrm.ru/catalog/productCard/?catid=c688sz","GU-U18HR внешний блок - универсальный на сайте")</f>
        <v>0</v>
      </c>
    </row>
    <row r="408" spans="3:12" ht="12.75">
      <c r="C408" s="14"/>
      <c r="D408" s="18"/>
      <c r="E408" t="s">
        <v>1360</v>
      </c>
      <c r="F408" s="22" t="s">
        <v>1361</v>
      </c>
      <c r="G408" s="22" t="s">
        <v>1362</v>
      </c>
      <c r="H408" s="22" t="s">
        <v>1363</v>
      </c>
      <c r="L408" s="19">
        <f>HYPERLINK("http://nimal.webcrm.ru/catalog/productCard/?catid=l4ifl3","GU-U24HR внешний блок - универсальный на сайте")</f>
        <v>0</v>
      </c>
    </row>
    <row r="409" spans="3:12" ht="12.75">
      <c r="C409" s="14"/>
      <c r="D409" s="18"/>
      <c r="E409" t="s">
        <v>1364</v>
      </c>
      <c r="F409" s="22" t="s">
        <v>1365</v>
      </c>
      <c r="G409" s="22" t="s">
        <v>811</v>
      </c>
      <c r="H409" s="22" t="s">
        <v>1366</v>
      </c>
      <c r="L409" s="19">
        <f>HYPERLINK("http://nimal.webcrm.ru/catalog/productCard/?catid=d6sxkd","GU-U12HR внешний блок - 09 - кондиционера - универсальный на сайте")</f>
        <v>0</v>
      </c>
    </row>
    <row r="410" spans="3:12" ht="12.75">
      <c r="C410" s="14"/>
      <c r="D410" s="18"/>
      <c r="E410" t="s">
        <v>1367</v>
      </c>
      <c r="F410" s="22" t="s">
        <v>52</v>
      </c>
      <c r="G410" s="22" t="s">
        <v>53</v>
      </c>
      <c r="H410" s="22" t="s">
        <v>54</v>
      </c>
      <c r="L410" s="19">
        <f>HYPERLINK("http://nimal.webcrm.ru/catalog/productCard/?catid=l885vo","GU-U18HR внешний блок - 09 - универсальный на сайте")</f>
        <v>0</v>
      </c>
    </row>
    <row r="411" spans="3:12" ht="12.75">
      <c r="C411" s="14"/>
      <c r="D411" s="18"/>
      <c r="E411" t="s">
        <v>1368</v>
      </c>
      <c r="F411" s="22" t="s">
        <v>1369</v>
      </c>
      <c r="G411" s="22" t="s">
        <v>1370</v>
      </c>
      <c r="H411" s="22" t="s">
        <v>523</v>
      </c>
      <c r="L411" s="19">
        <f>HYPERLINK("http://nimal.webcrm.ru/catalog/productCard/?catid=asv1os","GU-U24HR внешний блок - 09 - универсальный на сайте")</f>
        <v>0</v>
      </c>
    </row>
    <row r="412" spans="3:12" ht="12.75">
      <c r="C412" s="14"/>
      <c r="D412" s="18"/>
      <c r="E412" t="s">
        <v>1371</v>
      </c>
      <c r="F412" s="22" t="s">
        <v>1372</v>
      </c>
      <c r="G412" s="22" t="s">
        <v>1373</v>
      </c>
      <c r="H412" s="22" t="s">
        <v>1374</v>
      </c>
      <c r="L412" s="19">
        <f>HYPERLINK("http://nimal.webcrm.ru/catalog/productCard/?catid=t1gm50","GU-U48HR внешний блок - универсальный на сайте")</f>
        <v>0</v>
      </c>
    </row>
    <row r="413" spans="3:12" ht="12.75">
      <c r="C413" s="14"/>
      <c r="D413" s="18"/>
      <c r="E413" t="s">
        <v>1375</v>
      </c>
      <c r="F413" s="22" t="s">
        <v>486</v>
      </c>
      <c r="G413" s="22" t="s">
        <v>487</v>
      </c>
      <c r="H413" s="22" t="s">
        <v>488</v>
      </c>
      <c r="L413" s="19">
        <f>HYPERLINK("http://nimal.webcrm.ru/catalog/productCard/?catid=8prx7s","GU-U36HRN1 внешний блок кондиционера универсальный R410A на сайте")</f>
        <v>0</v>
      </c>
    </row>
    <row r="414" spans="3:12" ht="12.75">
      <c r="C414" s="14"/>
      <c r="D414" s="18"/>
      <c r="E414" t="s">
        <v>1376</v>
      </c>
      <c r="F414" s="22" t="s">
        <v>486</v>
      </c>
      <c r="G414" s="22" t="s">
        <v>487</v>
      </c>
      <c r="H414" s="22" t="s">
        <v>488</v>
      </c>
      <c r="L414" s="19">
        <f>HYPERLINK("http://nimal.webcrm.ru/catalog/productCard/?catid=p8vog6","GU-U36HR внешний блок - 09 - универсальный на сайте")</f>
        <v>0</v>
      </c>
    </row>
    <row r="415" spans="3:12" ht="12.75">
      <c r="C415" s="14"/>
      <c r="D415" s="18"/>
      <c r="E415" t="s">
        <v>1377</v>
      </c>
      <c r="F415" s="22" t="s">
        <v>441</v>
      </c>
      <c r="G415" s="22" t="s">
        <v>442</v>
      </c>
      <c r="H415" s="22" t="s">
        <v>443</v>
      </c>
      <c r="L415" s="19">
        <f>HYPERLINK("http://nimal.webcrm.ru/catalog/productCard/?catid=kw9jt","GU-U48HR внешний блок - 09 - универсальный на сайте")</f>
        <v>0</v>
      </c>
    </row>
    <row r="416" spans="3:12" ht="12.75">
      <c r="C416" s="14"/>
      <c r="D416" s="18"/>
      <c r="E416" t="s">
        <v>1378</v>
      </c>
      <c r="F416" s="22" t="s">
        <v>1379</v>
      </c>
      <c r="G416" s="22" t="s">
        <v>1380</v>
      </c>
      <c r="H416" s="22" t="s">
        <v>1381</v>
      </c>
      <c r="L416" s="19">
        <f>HYPERLINK("http://nimal.webcrm.ru/catalog/productCard/?catid=tgp54r","GU-U60HR внешний блок - 09 - универсальный на сайте")</f>
        <v>0</v>
      </c>
    </row>
    <row r="417" spans="3:12" ht="12.75">
      <c r="C417" s="14"/>
      <c r="D417" s="18"/>
      <c r="E417" t="s">
        <v>1382</v>
      </c>
      <c r="F417" s="22" t="s">
        <v>1383</v>
      </c>
      <c r="G417" s="22" t="s">
        <v>1384</v>
      </c>
      <c r="H417" s="22" t="s">
        <v>1385</v>
      </c>
      <c r="L417" s="19">
        <f>HYPERLINK("http://nimal.webcrm.ru/catalog/productCard/?catid=1bhbrs","GU-U96HR внешний блок - 08 - универсальный на сайте")</f>
        <v>0</v>
      </c>
    </row>
    <row r="418" spans="3:12" ht="12.75">
      <c r="C418" s="14"/>
      <c r="D418" s="18"/>
      <c r="E418" t="s">
        <v>1386</v>
      </c>
      <c r="F418" s="22" t="s">
        <v>1387</v>
      </c>
      <c r="G418" s="22" t="s">
        <v>1388</v>
      </c>
      <c r="H418" s="22" t="s">
        <v>1389</v>
      </c>
      <c r="L418" s="19">
        <f>HYPERLINK("http://nimal.webcrm.ru/catalog/productCard/?catid=kxazd6","GU-U96HR внешний блок кондиционера - 09 - универсальный на сайте")</f>
        <v>0</v>
      </c>
    </row>
    <row r="419" spans="3:14" ht="12.75">
      <c r="C419" s="14"/>
      <c r="D419" s="13" t="s">
        <v>1390</v>
      </c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ht="12.75">
      <c r="C420" s="14"/>
      <c r="D420" s="15"/>
      <c r="E420" s="16" t="s">
        <v>5</v>
      </c>
      <c r="F420" s="16" t="s">
        <v>12</v>
      </c>
      <c r="G420" s="16" t="s">
        <v>13</v>
      </c>
      <c r="H420" s="16" t="s">
        <v>17</v>
      </c>
      <c r="I420" s="16" t="s">
        <v>6</v>
      </c>
      <c r="J420" s="16" t="s">
        <v>7</v>
      </c>
      <c r="K420" s="16" t="s">
        <v>8</v>
      </c>
      <c r="L420" s="17" t="s">
        <v>9</v>
      </c>
      <c r="M420" s="5"/>
      <c r="N420" s="5"/>
    </row>
    <row r="421" spans="3:12" ht="12.75">
      <c r="C421" s="14"/>
      <c r="D421" s="18"/>
      <c r="E421" t="s">
        <v>1391</v>
      </c>
      <c r="F421" s="22" t="s">
        <v>1392</v>
      </c>
      <c r="G421" s="22" t="s">
        <v>1393</v>
      </c>
      <c r="H421" s="22" t="s">
        <v>1394</v>
      </c>
      <c r="L421" s="19">
        <f>HYPERLINK("http://nimal.webcrm.ru/catalog/productCard/?catid=dfyoq7","GC-CF12HR внутренний блок - 08 - напольно-потолочн. на сайте")</f>
        <v>0</v>
      </c>
    </row>
    <row r="422" spans="3:12" ht="12.75">
      <c r="C422" s="14"/>
      <c r="D422" s="18"/>
      <c r="E422" t="s">
        <v>1395</v>
      </c>
      <c r="F422" s="22" t="s">
        <v>1396</v>
      </c>
      <c r="G422" s="22" t="s">
        <v>1397</v>
      </c>
      <c r="H422" s="22" t="s">
        <v>1309</v>
      </c>
      <c r="L422" s="19">
        <f>HYPERLINK("http://nimal.webcrm.ru/catalog/productCard/?catid=9yt8aw","GC-CF12HR внутренний блок кондиционера - 09 - напольно-потолочн. на сайте")</f>
        <v>0</v>
      </c>
    </row>
    <row r="423" spans="3:12" ht="12.75">
      <c r="C423" s="14"/>
      <c r="D423" s="18"/>
      <c r="E423" t="s">
        <v>1398</v>
      </c>
      <c r="F423" s="22" t="s">
        <v>1282</v>
      </c>
      <c r="G423" s="22" t="s">
        <v>1283</v>
      </c>
      <c r="H423" s="22" t="s">
        <v>1284</v>
      </c>
      <c r="L423" s="19">
        <f>HYPERLINK("http://nimal.webcrm.ru/catalog/productCard/?catid=43ho5c","GC-CF18HR внутренний блок - 09 - напольно-потолочн. на сайте")</f>
        <v>0</v>
      </c>
    </row>
    <row r="424" spans="3:12" ht="12.75">
      <c r="C424" s="14"/>
      <c r="D424" s="18"/>
      <c r="E424" t="s">
        <v>1399</v>
      </c>
      <c r="F424" s="22" t="s">
        <v>1400</v>
      </c>
      <c r="G424" s="22" t="s">
        <v>1401</v>
      </c>
      <c r="H424" s="22" t="s">
        <v>1402</v>
      </c>
      <c r="L424" s="19">
        <f>HYPERLINK("http://nimal.webcrm.ru/catalog/productCard/?catid=t0u1c","GC-4C18HR(с) внутренний блок - 09 - компакт-кассет. на сайте")</f>
        <v>0</v>
      </c>
    </row>
    <row r="425" spans="3:12" ht="12.75">
      <c r="C425" s="14"/>
      <c r="D425" s="18"/>
      <c r="E425" t="s">
        <v>1403</v>
      </c>
      <c r="F425" s="22" t="s">
        <v>1404</v>
      </c>
      <c r="G425" s="22" t="s">
        <v>1405</v>
      </c>
      <c r="H425" s="22" t="s">
        <v>1406</v>
      </c>
      <c r="L425" s="19">
        <f>HYPERLINK("http://nimal.webcrm.ru/catalog/productCard/?catid=k5o61w","GC-DN18HW внутренний блок - 09 - канальный на сайте")</f>
        <v>0</v>
      </c>
    </row>
    <row r="426" spans="3:12" ht="12.75">
      <c r="C426" s="14"/>
      <c r="D426" s="18"/>
      <c r="E426" t="s">
        <v>1407</v>
      </c>
      <c r="F426" s="22" t="s">
        <v>1408</v>
      </c>
      <c r="G426" s="22" t="s">
        <v>1409</v>
      </c>
      <c r="H426" s="22" t="s">
        <v>1410</v>
      </c>
      <c r="L426" s="19">
        <f>HYPERLINK("http://nimal.webcrm.ru/catalog/productCard/?catid=lcg9t7","GC-CF24HR внутренний блок - 09 - напольно-потолочн. на сайте")</f>
        <v>0</v>
      </c>
    </row>
    <row r="427" spans="3:12" ht="12.75">
      <c r="C427" s="14"/>
      <c r="D427" s="18"/>
      <c r="E427" t="s">
        <v>1411</v>
      </c>
      <c r="F427" s="22" t="s">
        <v>1412</v>
      </c>
      <c r="G427" s="22" t="s">
        <v>1413</v>
      </c>
      <c r="H427" s="22" t="s">
        <v>1414</v>
      </c>
      <c r="L427" s="19">
        <f>HYPERLINK("http://nimal.webcrm.ru/catalog/productCard/?catid=1hlwhf","GC-4C24HR внутренний блок - 09 - кассетн. на сайте")</f>
        <v>0</v>
      </c>
    </row>
    <row r="428" spans="3:12" ht="12.75">
      <c r="C428" s="14"/>
      <c r="D428" s="18"/>
      <c r="E428" t="s">
        <v>1415</v>
      </c>
      <c r="F428" s="22" t="s">
        <v>1339</v>
      </c>
      <c r="G428" s="22" t="s">
        <v>1340</v>
      </c>
      <c r="H428" s="22" t="s">
        <v>1341</v>
      </c>
      <c r="L428" s="19">
        <f>HYPERLINK("http://nimal.webcrm.ru/catalog/productCard/?catid=8g6p9q","GC-DN24HW внутренний блок - 09 - канальный на сайте")</f>
        <v>0</v>
      </c>
    </row>
    <row r="429" spans="3:12" ht="12.75">
      <c r="C429" s="14"/>
      <c r="D429" s="18"/>
      <c r="E429" t="s">
        <v>1416</v>
      </c>
      <c r="F429" s="22" t="s">
        <v>1417</v>
      </c>
      <c r="G429" s="22" t="s">
        <v>1418</v>
      </c>
      <c r="H429" s="22" t="s">
        <v>1419</v>
      </c>
      <c r="L429" s="19">
        <f>HYPERLINK("http://nimal.webcrm.ru/catalog/productCard/?catid=mot5x","GC-4C18HR внутренний блок - 09 - кассетный на сайте")</f>
        <v>0</v>
      </c>
    </row>
    <row r="430" spans="3:12" ht="12.75">
      <c r="C430" s="14"/>
      <c r="D430" s="18"/>
      <c r="E430" t="s">
        <v>1420</v>
      </c>
      <c r="F430" s="22" t="s">
        <v>1421</v>
      </c>
      <c r="G430" s="22" t="s">
        <v>1422</v>
      </c>
      <c r="H430" s="22" t="s">
        <v>1423</v>
      </c>
      <c r="L430" s="19">
        <f>HYPERLINK("http://nimal.webcrm.ru/catalog/productCard/?catid=g80qim","GC-CF36HR внутренний блок - 08 - напольно-потолочн. на сайте")</f>
        <v>0</v>
      </c>
    </row>
    <row r="431" spans="3:12" ht="12.75">
      <c r="C431" s="14"/>
      <c r="D431" s="18"/>
      <c r="E431" t="s">
        <v>1424</v>
      </c>
      <c r="F431" s="22" t="s">
        <v>1425</v>
      </c>
      <c r="G431" s="22" t="s">
        <v>1426</v>
      </c>
      <c r="H431" s="22" t="s">
        <v>1427</v>
      </c>
      <c r="L431" s="19">
        <f>HYPERLINK("http://nimal.webcrm.ru/catalog/productCard/?catid=ybl67x","GC-DN36HW внутренний блок - 09 - канальный на сайте")</f>
        <v>0</v>
      </c>
    </row>
    <row r="432" spans="3:12" ht="12.75">
      <c r="C432" s="14"/>
      <c r="D432" s="18"/>
      <c r="E432" t="s">
        <v>1428</v>
      </c>
      <c r="F432" s="22" t="s">
        <v>1429</v>
      </c>
      <c r="G432" s="22" t="s">
        <v>1430</v>
      </c>
      <c r="H432" s="22" t="s">
        <v>518</v>
      </c>
      <c r="L432" s="19">
        <f>HYPERLINK("http://nimal.webcrm.ru/catalog/productCard/?catid=kmns6r","GC-CF36HR внутренний блок - 09 - напольно-потолочн. на сайте")</f>
        <v>0</v>
      </c>
    </row>
    <row r="433" spans="3:12" ht="12.75">
      <c r="C433" s="14"/>
      <c r="D433" s="18"/>
      <c r="E433" t="s">
        <v>1431</v>
      </c>
      <c r="F433" s="22" t="s">
        <v>1432</v>
      </c>
      <c r="G433" s="22" t="s">
        <v>1433</v>
      </c>
      <c r="H433" s="22" t="s">
        <v>1340</v>
      </c>
      <c r="L433" s="19">
        <f>HYPERLINK("http://nimal.webcrm.ru/catalog/productCard/?catid=eu874i","GC-DN60HW внутренний блок - 09 - канальный на сайте")</f>
        <v>0</v>
      </c>
    </row>
    <row r="434" spans="3:12" ht="12.75">
      <c r="C434" s="14"/>
      <c r="D434" s="18"/>
      <c r="E434" t="s">
        <v>1434</v>
      </c>
      <c r="F434" s="22" t="s">
        <v>178</v>
      </c>
      <c r="G434" s="22" t="s">
        <v>179</v>
      </c>
      <c r="H434" s="22" t="s">
        <v>180</v>
      </c>
      <c r="L434" s="19">
        <f>HYPERLINK("http://nimal.webcrm.ru/catalog/productCard/?catid=e02fao","GC-CF48HR внутренний блок - 09 - напольно-потолочн. на сайте")</f>
        <v>0</v>
      </c>
    </row>
    <row r="435" spans="3:12" ht="12.75">
      <c r="C435" s="14"/>
      <c r="D435" s="18"/>
      <c r="E435" t="s">
        <v>1435</v>
      </c>
      <c r="F435" s="22" t="s">
        <v>52</v>
      </c>
      <c r="G435" s="22" t="s">
        <v>53</v>
      </c>
      <c r="H435" s="22" t="s">
        <v>54</v>
      </c>
      <c r="L435" s="19">
        <f>HYPERLINK("http://nimal.webcrm.ru/catalog/productCard/?catid=axkv0j","GC-DN48HW внутренний блок - 09 - канальный на сайте")</f>
        <v>0</v>
      </c>
    </row>
    <row r="436" spans="3:12" ht="12.75">
      <c r="C436" s="14"/>
      <c r="D436" s="18"/>
      <c r="E436" t="s">
        <v>1436</v>
      </c>
      <c r="F436" s="22" t="s">
        <v>1437</v>
      </c>
      <c r="G436" s="22" t="s">
        <v>465</v>
      </c>
      <c r="H436" s="22" t="s">
        <v>1438</v>
      </c>
      <c r="L436" s="19">
        <f>HYPERLINK("http://nimal.webcrm.ru/catalog/productCard/?catid=5l2idf","GC-4C36HR внутренний блок - 09 - кассетн. на сайте")</f>
        <v>0</v>
      </c>
    </row>
    <row r="437" spans="3:12" ht="12.75">
      <c r="C437" s="14"/>
      <c r="D437" s="18"/>
      <c r="E437" t="s">
        <v>1439</v>
      </c>
      <c r="F437" s="22" t="s">
        <v>1440</v>
      </c>
      <c r="G437" s="22" t="s">
        <v>1441</v>
      </c>
      <c r="H437" s="22" t="s">
        <v>236</v>
      </c>
      <c r="L437" s="19">
        <f>HYPERLINK("http://nimal.webcrm.ru/catalog/productCard/?catid=fpe8uc","GC-4C48HR внутренний блок - 09 - кассетн. на сайте")</f>
        <v>0</v>
      </c>
    </row>
    <row r="438" spans="3:12" ht="12.75">
      <c r="C438" s="14"/>
      <c r="D438" s="18"/>
      <c r="E438" t="s">
        <v>1442</v>
      </c>
      <c r="F438" s="22" t="s">
        <v>1443</v>
      </c>
      <c r="G438" s="22" t="s">
        <v>1444</v>
      </c>
      <c r="H438" s="22" t="s">
        <v>161</v>
      </c>
      <c r="L438" s="19">
        <f>HYPERLINK("http://nimal.webcrm.ru/catalog/productCard/?catid=6qgo8b","GC-CF60HR внутренний блок - 09 - напольно-потолочн. на сайте")</f>
        <v>0</v>
      </c>
    </row>
    <row r="439" spans="3:12" ht="12.75">
      <c r="C439" s="14"/>
      <c r="D439" s="18"/>
      <c r="E439" t="s">
        <v>1445</v>
      </c>
      <c r="F439" s="22" t="s">
        <v>1446</v>
      </c>
      <c r="G439" s="22" t="s">
        <v>1447</v>
      </c>
      <c r="H439" s="22" t="s">
        <v>1448</v>
      </c>
      <c r="L439" s="19">
        <f>HYPERLINK("http://nimal.webcrm.ru/catalog/productCard/?catid=dr6hw5","GC-4C36HR внутренний блок - 08 - кассетн. на сайте")</f>
        <v>0</v>
      </c>
    </row>
    <row r="440" spans="3:12" ht="12.75">
      <c r="C440" s="14"/>
      <c r="D440" s="18"/>
      <c r="E440" t="s">
        <v>1449</v>
      </c>
      <c r="F440" s="22" t="s">
        <v>1450</v>
      </c>
      <c r="G440" s="22" t="s">
        <v>1451</v>
      </c>
      <c r="H440" s="22" t="s">
        <v>1452</v>
      </c>
      <c r="L440" s="19">
        <f>HYPERLINK("http://nimal.webcrm.ru/catalog/productCard/?catid=6e320a","GC-4C60HR внутренний блок - 09 - кассетн. на сайте")</f>
        <v>0</v>
      </c>
    </row>
    <row r="441" spans="3:12" ht="12.75">
      <c r="C441" s="14"/>
      <c r="D441" s="18"/>
      <c r="E441" t="s">
        <v>1453</v>
      </c>
      <c r="F441" s="22" t="s">
        <v>1454</v>
      </c>
      <c r="G441" s="22" t="s">
        <v>1455</v>
      </c>
      <c r="H441" s="22" t="s">
        <v>1456</v>
      </c>
      <c r="L441" s="19">
        <f>HYPERLINK("http://nimal.webcrm.ru/catalog/productCard/?catid=g0010l","GC-CF60HR внутренний блок - 08 - напольно-потолочн. на сайте")</f>
        <v>0</v>
      </c>
    </row>
    <row r="442" spans="3:12" ht="12.75">
      <c r="C442" s="14"/>
      <c r="D442" s="18"/>
      <c r="E442" t="s">
        <v>1457</v>
      </c>
      <c r="F442" s="22" t="s">
        <v>1458</v>
      </c>
      <c r="G442" s="22" t="s">
        <v>1459</v>
      </c>
      <c r="H442" s="22" t="s">
        <v>1460</v>
      </c>
      <c r="L442" s="19">
        <f>HYPERLINK("http://nimal.webcrm.ru/catalog/productCard/?catid=56xa4w","GC-DN192HW внутренний блок - 09 - канальный на сайте")</f>
        <v>0</v>
      </c>
    </row>
    <row r="443" spans="3:12" ht="12.75">
      <c r="C443" s="14"/>
      <c r="D443" s="18"/>
      <c r="E443" t="s">
        <v>1461</v>
      </c>
      <c r="F443" s="22" t="s">
        <v>1462</v>
      </c>
      <c r="G443" s="22" t="s">
        <v>1463</v>
      </c>
      <c r="H443" s="22" t="s">
        <v>1464</v>
      </c>
      <c r="L443" s="19">
        <f>HYPERLINK("http://nimal.webcrm.ru/catalog/productCard/?catid=wapyej","GC-DH96HW внутренний блок - 09 - канальный на сайте")</f>
        <v>0</v>
      </c>
    </row>
    <row r="444" spans="3:14" ht="12.75">
      <c r="C444" s="14"/>
      <c r="D444" s="13" t="s">
        <v>1465</v>
      </c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ht="12.75">
      <c r="C445" s="14"/>
      <c r="D445" s="13" t="s">
        <v>1466</v>
      </c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ht="12.75">
      <c r="C446" s="14"/>
      <c r="D446" s="15"/>
      <c r="E446" s="16" t="s">
        <v>5</v>
      </c>
      <c r="F446" s="16" t="s">
        <v>12</v>
      </c>
      <c r="G446" s="16" t="s">
        <v>13</v>
      </c>
      <c r="H446" s="16" t="s">
        <v>17</v>
      </c>
      <c r="I446" s="16" t="s">
        <v>6</v>
      </c>
      <c r="J446" s="16" t="s">
        <v>7</v>
      </c>
      <c r="K446" s="16" t="s">
        <v>8</v>
      </c>
      <c r="L446" s="17" t="s">
        <v>9</v>
      </c>
      <c r="M446" s="5"/>
      <c r="N446" s="5"/>
    </row>
    <row r="447" spans="3:12" ht="12.75">
      <c r="C447" s="14"/>
      <c r="D447" s="18"/>
      <c r="E447" t="s">
        <v>1467</v>
      </c>
      <c r="F447" s="22" t="s">
        <v>1468</v>
      </c>
      <c r="G447" s="22" t="s">
        <v>1469</v>
      </c>
      <c r="H447" s="22" t="s">
        <v>1470</v>
      </c>
      <c r="L447" s="19">
        <f>HYPERLINK("http://nimal.webcrm.ru/catalog/productCard/?catid=swvpu1","PANASONIC CU-B18DBE5 (220V) неинв. R-410a внешний блок на сайте")</f>
        <v>0</v>
      </c>
    </row>
    <row r="448" spans="3:12" ht="12.75">
      <c r="C448" s="14"/>
      <c r="D448" s="18"/>
      <c r="E448" t="s">
        <v>1471</v>
      </c>
      <c r="F448" s="22" t="s">
        <v>1472</v>
      </c>
      <c r="G448" s="22" t="s">
        <v>1473</v>
      </c>
      <c r="H448" s="22" t="s">
        <v>1474</v>
      </c>
      <c r="L448" s="19">
        <f>HYPERLINK("http://nimal.webcrm.ru/catalog/productCard/?catid=9pp5yj","PANASONIC CU-B24DBE5 (220V) неинв. R-410a внешний блок на сайте")</f>
        <v>0</v>
      </c>
    </row>
    <row r="449" spans="3:12" ht="12.75">
      <c r="C449" s="14"/>
      <c r="D449" s="18"/>
      <c r="E449" t="s">
        <v>1475</v>
      </c>
      <c r="F449" s="22" t="s">
        <v>326</v>
      </c>
      <c r="G449" s="22" t="s">
        <v>327</v>
      </c>
      <c r="H449" s="22" t="s">
        <v>328</v>
      </c>
      <c r="L449" s="19">
        <f>HYPERLINK("http://nimal.webcrm.ru/catalog/productCard/?catid=fi7obf","PANASONIC CU-B28DBE5 (220V) неинв. R-410a внешний блок на сайте")</f>
        <v>0</v>
      </c>
    </row>
    <row r="450" spans="3:12" ht="12.75">
      <c r="C450" s="14"/>
      <c r="D450" s="18"/>
      <c r="E450" t="s">
        <v>1476</v>
      </c>
      <c r="F450" s="22" t="s">
        <v>326</v>
      </c>
      <c r="G450" s="22" t="s">
        <v>327</v>
      </c>
      <c r="H450" s="22" t="s">
        <v>328</v>
      </c>
      <c r="L450" s="19">
        <f>HYPERLINK("http://nimal.webcrm.ru/catalog/productCard/?catid=whtef7","PANASONIC CU-B28DBE8 (380V) неинв. R-410a внешний блок на сайте")</f>
        <v>0</v>
      </c>
    </row>
    <row r="451" spans="3:12" ht="12.75">
      <c r="C451" s="14"/>
      <c r="D451" s="18"/>
      <c r="E451" t="s">
        <v>1477</v>
      </c>
      <c r="F451" s="22" t="s">
        <v>1478</v>
      </c>
      <c r="G451" s="22" t="s">
        <v>356</v>
      </c>
      <c r="H451" s="22" t="s">
        <v>1253</v>
      </c>
      <c r="L451" s="19">
        <f>HYPERLINK("http://nimal.webcrm.ru/catalog/productCard/?catid=7s8c1u","PANASONIC CU-B34DBE5 (220V) неинв. R-410a внешний блок на сайте")</f>
        <v>0</v>
      </c>
    </row>
    <row r="452" spans="3:12" ht="12.75">
      <c r="C452" s="14"/>
      <c r="D452" s="18"/>
      <c r="E452" t="s">
        <v>1479</v>
      </c>
      <c r="F452" s="22" t="s">
        <v>1480</v>
      </c>
      <c r="G452" s="22" t="s">
        <v>1481</v>
      </c>
      <c r="H452" s="22" t="s">
        <v>1482</v>
      </c>
      <c r="L452" s="19">
        <f>HYPERLINK("http://nimal.webcrm.ru/catalog/productCard/?catid=h8mjfk","PANASONIC CU-B34DBE8 (380V) неинв. R-410a внешний блок на сайте")</f>
        <v>0</v>
      </c>
    </row>
    <row r="453" spans="3:12" ht="12.75">
      <c r="C453" s="14"/>
      <c r="D453" s="18"/>
      <c r="E453" t="s">
        <v>1483</v>
      </c>
      <c r="F453" s="22" t="s">
        <v>1484</v>
      </c>
      <c r="G453" s="22" t="s">
        <v>1485</v>
      </c>
      <c r="H453" s="22" t="s">
        <v>1486</v>
      </c>
      <c r="L453" s="19">
        <f>HYPERLINK("http://nimal.webcrm.ru/catalog/productCard/?catid=71mn8v","PANASONIC CU-B43DBE8 (380V) неинв. R-410a внешний блок на сайте")</f>
        <v>0</v>
      </c>
    </row>
    <row r="454" spans="3:12" ht="12.75">
      <c r="C454" s="14"/>
      <c r="D454" s="18"/>
      <c r="E454" t="s">
        <v>1487</v>
      </c>
      <c r="F454" s="22" t="s">
        <v>1488</v>
      </c>
      <c r="G454" s="22" t="s">
        <v>1489</v>
      </c>
      <c r="H454" s="22" t="s">
        <v>1490</v>
      </c>
      <c r="L454" s="19">
        <f>HYPERLINK("http://nimal.webcrm.ru/catalog/productCard/?catid=rd5mf0","PANASONIC CU-B50DBE8 (380V) неинв. R-410a внешний блок на сайте")</f>
        <v>0</v>
      </c>
    </row>
    <row r="455" spans="3:14" ht="12.75">
      <c r="C455" s="14"/>
      <c r="D455" s="13" t="s">
        <v>1491</v>
      </c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ht="12.75">
      <c r="C456" s="14"/>
      <c r="D456" s="15"/>
      <c r="E456" s="16" t="s">
        <v>5</v>
      </c>
      <c r="F456" s="16" t="s">
        <v>12</v>
      </c>
      <c r="G456" s="16" t="s">
        <v>13</v>
      </c>
      <c r="H456" s="16" t="s">
        <v>17</v>
      </c>
      <c r="I456" s="16" t="s">
        <v>6</v>
      </c>
      <c r="J456" s="16" t="s">
        <v>7</v>
      </c>
      <c r="K456" s="16" t="s">
        <v>8</v>
      </c>
      <c r="L456" s="17" t="s">
        <v>9</v>
      </c>
      <c r="M456" s="5"/>
      <c r="N456" s="5"/>
    </row>
    <row r="457" spans="3:12" ht="12.75">
      <c r="C457" s="14"/>
      <c r="D457" s="18"/>
      <c r="E457" t="s">
        <v>1492</v>
      </c>
      <c r="F457" s="22" t="s">
        <v>1493</v>
      </c>
      <c r="G457" s="22" t="s">
        <v>1494</v>
      </c>
      <c r="H457" s="22" t="s">
        <v>1495</v>
      </c>
      <c r="L457" s="19">
        <f>HYPERLINK("http://nimal.webcrm.ru/catalog/productCard/?catid=gfv8vv","PANASONIC кассет. CS-F18DB4E5 универс. без пульта - внутренний блок на сайте")</f>
        <v>0</v>
      </c>
    </row>
    <row r="458" spans="3:12" ht="12.75">
      <c r="C458" s="14"/>
      <c r="D458" s="18"/>
      <c r="E458" t="s">
        <v>1496</v>
      </c>
      <c r="F458" s="22" t="s">
        <v>1497</v>
      </c>
      <c r="G458" s="22" t="s">
        <v>414</v>
      </c>
      <c r="H458" s="22" t="s">
        <v>1498</v>
      </c>
      <c r="L458" s="19">
        <f>HYPERLINK("http://nimal.webcrm.ru/catalog/productCard/?catid=whhzdp","PANASONIC канальн. CS-F14DD3E5 универс. с пультом - внутренний блок на сайте")</f>
        <v>0</v>
      </c>
    </row>
    <row r="459" spans="3:12" ht="12.75">
      <c r="C459" s="14"/>
      <c r="D459" s="18"/>
      <c r="E459" t="s">
        <v>1499</v>
      </c>
      <c r="F459" s="22" t="s">
        <v>1500</v>
      </c>
      <c r="G459" s="22" t="s">
        <v>237</v>
      </c>
      <c r="H459" s="22" t="s">
        <v>1501</v>
      </c>
      <c r="L459" s="19">
        <f>HYPERLINK("http://nimal.webcrm.ru/catalog/productCard/?catid=uxygdu","PANASONIC кассет. CS-F24DB4E5 универс. без пульта - внутренний блок на сайте")</f>
        <v>0</v>
      </c>
    </row>
    <row r="460" spans="3:12" ht="12.75">
      <c r="C460" s="14"/>
      <c r="D460" s="18"/>
      <c r="E460" t="s">
        <v>1502</v>
      </c>
      <c r="F460" s="22" t="s">
        <v>1503</v>
      </c>
      <c r="G460" s="22" t="s">
        <v>1504</v>
      </c>
      <c r="H460" s="22" t="s">
        <v>1505</v>
      </c>
      <c r="L460" s="19">
        <f>HYPERLINK("http://nimal.webcrm.ru/catalog/productCard/?catid=b7qib6","PANASONIC канальн. CS-F18DD3E5 универс. с пультом - внутренний блок на сайте")</f>
        <v>0</v>
      </c>
    </row>
    <row r="461" spans="3:12" ht="12.75">
      <c r="C461" s="14"/>
      <c r="D461" s="18"/>
      <c r="E461" t="s">
        <v>1506</v>
      </c>
      <c r="F461" s="22" t="s">
        <v>1507</v>
      </c>
      <c r="G461" s="22" t="s">
        <v>1508</v>
      </c>
      <c r="H461" s="22" t="s">
        <v>1509</v>
      </c>
      <c r="L461" s="19">
        <f>HYPERLINK("http://nimal.webcrm.ru/catalog/productCard/?catid=depcag","PANASONIC кассет. S-F18DB4E5 универс. без пульта - внутренний блок на сайте")</f>
        <v>0</v>
      </c>
    </row>
    <row r="462" spans="3:12" ht="12.75">
      <c r="C462" s="14"/>
      <c r="D462" s="18"/>
      <c r="E462" t="s">
        <v>1510</v>
      </c>
      <c r="F462" s="22" t="s">
        <v>1511</v>
      </c>
      <c r="G462" s="22" t="s">
        <v>1512</v>
      </c>
      <c r="H462" s="22" t="s">
        <v>1513</v>
      </c>
      <c r="L462" s="19">
        <f>HYPERLINK("http://nimal.webcrm.ru/catalog/productCard/?catid=8z6rdl","PANASONIC кассет. S-F24DB4E5 универс. без пульта - внутренний блок на сайте")</f>
        <v>0</v>
      </c>
    </row>
    <row r="463" spans="3:12" ht="12.75">
      <c r="C463" s="14"/>
      <c r="D463" s="18"/>
      <c r="E463" t="s">
        <v>1514</v>
      </c>
      <c r="F463" s="22" t="s">
        <v>1515</v>
      </c>
      <c r="G463" s="22" t="s">
        <v>261</v>
      </c>
      <c r="H463" s="22" t="s">
        <v>1516</v>
      </c>
      <c r="L463" s="19">
        <f>HYPERLINK("http://nimal.webcrm.ru/catalog/productCard/?catid=e3qj9e","PANASONIC канальн. CS-F24DD2E5 универс. с пультом - внутренний блок на сайте")</f>
        <v>0</v>
      </c>
    </row>
    <row r="464" spans="3:12" ht="12.75">
      <c r="C464" s="14"/>
      <c r="D464" s="18"/>
      <c r="E464" t="s">
        <v>1517</v>
      </c>
      <c r="F464" s="22" t="s">
        <v>1518</v>
      </c>
      <c r="G464" s="22" t="s">
        <v>1519</v>
      </c>
      <c r="H464" s="22" t="s">
        <v>1520</v>
      </c>
      <c r="L464" s="19">
        <f>HYPERLINK("http://nimal.webcrm.ru/catalog/productCard/?catid=b01v8b","PANASONIC канальн. CS-F24DD3E5 универс. с пультом - внутренний блок на сайте")</f>
        <v>0</v>
      </c>
    </row>
    <row r="465" spans="3:12" ht="12.75">
      <c r="C465" s="14"/>
      <c r="D465" s="18"/>
      <c r="E465" t="s">
        <v>1521</v>
      </c>
      <c r="F465" s="22" t="s">
        <v>1522</v>
      </c>
      <c r="G465" s="22" t="s">
        <v>554</v>
      </c>
      <c r="H465" s="22" t="s">
        <v>1523</v>
      </c>
      <c r="L465" s="19">
        <f>HYPERLINK("http://nimal.webcrm.ru/catalog/productCard/?catid=hqy98e","PANASONIC потол. CS-A24BTP неинвер. - внутренний блок на сайте")</f>
        <v>0</v>
      </c>
    </row>
    <row r="466" spans="3:12" ht="12.75">
      <c r="C466" s="14"/>
      <c r="D466" s="18"/>
      <c r="E466" t="s">
        <v>1524</v>
      </c>
      <c r="F466" s="22" t="s">
        <v>35</v>
      </c>
      <c r="G466" s="22" t="s">
        <v>36</v>
      </c>
      <c r="H466" s="22" t="s">
        <v>37</v>
      </c>
      <c r="L466" s="19">
        <f>HYPERLINK("http://nimal.webcrm.ru/catalog/productCard/?catid=e0xji8","PANASONIC кассет. CS-F28DB4E5 универс. без пульта - внутренний блок на сайте")</f>
        <v>0</v>
      </c>
    </row>
    <row r="467" spans="3:12" ht="12.75">
      <c r="C467" s="14"/>
      <c r="D467" s="18"/>
      <c r="E467" t="s">
        <v>1525</v>
      </c>
      <c r="F467" s="22" t="s">
        <v>1526</v>
      </c>
      <c r="G467" s="22" t="s">
        <v>1527</v>
      </c>
      <c r="H467" s="22" t="s">
        <v>1528</v>
      </c>
      <c r="L467" s="19">
        <f>HYPERLINK("http://nimal.webcrm.ru/catalog/productCard/?catid=egmwxy","PANASONIC потол. CS-A28BTP неинвер. - внутренний блок на сайте")</f>
        <v>0</v>
      </c>
    </row>
    <row r="468" spans="3:12" ht="12.75">
      <c r="C468" s="14"/>
      <c r="D468" s="18"/>
      <c r="E468" t="s">
        <v>1529</v>
      </c>
      <c r="F468" s="22" t="s">
        <v>1530</v>
      </c>
      <c r="G468" s="22" t="s">
        <v>1531</v>
      </c>
      <c r="H468" s="22" t="s">
        <v>1532</v>
      </c>
      <c r="L468" s="19">
        <f>HYPERLINK("http://nimal.webcrm.ru/catalog/productCard/?catid=pjmps","PANASONIC канальн. CS-F34DD2E5 универс. с пультом - внутренний блок на сайте")</f>
        <v>0</v>
      </c>
    </row>
    <row r="469" spans="3:12" ht="12.75">
      <c r="C469" s="14"/>
      <c r="D469" s="18"/>
      <c r="E469" t="s">
        <v>1533</v>
      </c>
      <c r="F469" s="22" t="s">
        <v>1534</v>
      </c>
      <c r="G469" s="22" t="s">
        <v>1535</v>
      </c>
      <c r="H469" s="22" t="s">
        <v>1536</v>
      </c>
      <c r="L469" s="19">
        <f>HYPERLINK("http://nimal.webcrm.ru/catalog/productCard/?catid=e43x89","PANASONIC потол. CS-F24DTE5 универс. без пульта - внутренний блок на сайте")</f>
        <v>0</v>
      </c>
    </row>
    <row r="470" spans="3:12" ht="12.75">
      <c r="C470" s="14"/>
      <c r="D470" s="18"/>
      <c r="E470" t="s">
        <v>1537</v>
      </c>
      <c r="F470" s="22" t="s">
        <v>1538</v>
      </c>
      <c r="G470" s="22" t="s">
        <v>768</v>
      </c>
      <c r="H470" s="22" t="s">
        <v>1539</v>
      </c>
      <c r="L470" s="19">
        <f>HYPERLINK("http://nimal.webcrm.ru/catalog/productCard/?catid=8wrt8p","PANASONIC канальн. CS-F28DD2E5 универс. с пультом - внутренний блок на сайте")</f>
        <v>0</v>
      </c>
    </row>
    <row r="471" spans="3:12" ht="12.75">
      <c r="C471" s="14"/>
      <c r="D471" s="18"/>
      <c r="E471" t="s">
        <v>1540</v>
      </c>
      <c r="F471" s="22" t="s">
        <v>1541</v>
      </c>
      <c r="G471" s="22" t="s">
        <v>1542</v>
      </c>
      <c r="H471" s="22" t="s">
        <v>1543</v>
      </c>
      <c r="L471" s="19">
        <f>HYPERLINK("http://nimal.webcrm.ru/catalog/productCard/?catid=pmsabn","PANASONIC потол. CS-F28DTE5 универс. без пульта - внутренний блок на сайте")</f>
        <v>0</v>
      </c>
    </row>
    <row r="472" spans="3:12" ht="12.75">
      <c r="C472" s="14"/>
      <c r="D472" s="18"/>
      <c r="E472" t="s">
        <v>1544</v>
      </c>
      <c r="F472" s="22" t="s">
        <v>1545</v>
      </c>
      <c r="G472" s="22" t="s">
        <v>328</v>
      </c>
      <c r="H472" s="22" t="s">
        <v>1546</v>
      </c>
      <c r="L472" s="19">
        <f>HYPERLINK("http://nimal.webcrm.ru/catalog/productCard/?catid=uyh33x","PANASONIC канальн. CS-F28DD3E5 универс. с пультом - внутренний блок на сайте")</f>
        <v>0</v>
      </c>
    </row>
    <row r="473" spans="3:12" ht="12.75">
      <c r="C473" s="14"/>
      <c r="D473" s="18"/>
      <c r="E473" t="s">
        <v>1547</v>
      </c>
      <c r="F473" s="22" t="s">
        <v>1548</v>
      </c>
      <c r="G473" s="22" t="s">
        <v>332</v>
      </c>
      <c r="H473" s="22" t="s">
        <v>1549</v>
      </c>
      <c r="L473" s="19">
        <f>HYPERLINK("http://nimal.webcrm.ru/catalog/productCard/?catid=hk5s24","PANASONIC канальн. CS-F43DD2E5 универс. с пультом - внутренний блок на сайте")</f>
        <v>0</v>
      </c>
    </row>
    <row r="474" spans="3:12" ht="12.75">
      <c r="C474" s="14"/>
      <c r="D474" s="18"/>
      <c r="E474" t="s">
        <v>1550</v>
      </c>
      <c r="F474" s="22" t="s">
        <v>1551</v>
      </c>
      <c r="G474" s="22" t="s">
        <v>1552</v>
      </c>
      <c r="H474" s="22" t="s">
        <v>1553</v>
      </c>
      <c r="L474" s="19">
        <f>HYPERLINK("http://nimal.webcrm.ru/catalog/productCard/?catid=bwxafk","PANASONIC канальн. CS-F43DD3E5 универс. с пультом - внутренний блок на сайте")</f>
        <v>0</v>
      </c>
    </row>
    <row r="475" spans="3:12" ht="12.75">
      <c r="C475" s="14"/>
      <c r="D475" s="18"/>
      <c r="E475" t="s">
        <v>1554</v>
      </c>
      <c r="F475" s="22" t="s">
        <v>1272</v>
      </c>
      <c r="G475" s="22" t="s">
        <v>1273</v>
      </c>
      <c r="H475" s="22" t="s">
        <v>1274</v>
      </c>
      <c r="L475" s="19">
        <f>HYPERLINK("http://nimal.webcrm.ru/catalog/productCard/?catid=tg832y","PANASONIC канальн. CS-F34DD3E5 универс. с пультом - внутренний блок на сайте")</f>
        <v>0</v>
      </c>
    </row>
    <row r="476" spans="3:12" ht="12.75">
      <c r="C476" s="14"/>
      <c r="D476" s="18"/>
      <c r="E476" t="s">
        <v>1555</v>
      </c>
      <c r="F476" s="22" t="s">
        <v>552</v>
      </c>
      <c r="G476" s="22" t="s">
        <v>553</v>
      </c>
      <c r="H476" s="22" t="s">
        <v>554</v>
      </c>
      <c r="L476" s="19">
        <f>HYPERLINK("http://nimal.webcrm.ru/catalog/productCard/?catid=j8gdoi","PANASONIC кассет. S-F28DB4E5 универс. без пульта - внутренний блок на сайте")</f>
        <v>0</v>
      </c>
    </row>
    <row r="477" spans="3:12" ht="12.75">
      <c r="C477" s="14"/>
      <c r="D477" s="18"/>
      <c r="E477" t="s">
        <v>1556</v>
      </c>
      <c r="F477" s="22" t="s">
        <v>1557</v>
      </c>
      <c r="G477" s="22" t="s">
        <v>1558</v>
      </c>
      <c r="H477" s="22" t="s">
        <v>1559</v>
      </c>
      <c r="L477" s="19">
        <f>HYPERLINK("http://nimal.webcrm.ru/catalog/productCard/?catid=k8iutr","PANASONIC кассет. CS-F34DB4E5 универс. без пульта - внутренний блок на сайте")</f>
        <v>0</v>
      </c>
    </row>
    <row r="478" spans="3:12" ht="12.75">
      <c r="C478" s="14"/>
      <c r="D478" s="18"/>
      <c r="E478" t="s">
        <v>1560</v>
      </c>
      <c r="F478" s="22" t="s">
        <v>1561</v>
      </c>
      <c r="G478" s="22" t="s">
        <v>1562</v>
      </c>
      <c r="H478" s="22" t="s">
        <v>1563</v>
      </c>
      <c r="L478" s="19">
        <f>HYPERLINK("http://nimal.webcrm.ru/catalog/productCard/?catid=em0msg","PANASONIC потол. S-F28DTE5 универс. без пульта - внутренний блок на сайте")</f>
        <v>0</v>
      </c>
    </row>
    <row r="479" spans="3:12" ht="12.75">
      <c r="C479" s="14"/>
      <c r="D479" s="18"/>
      <c r="E479" t="s">
        <v>1564</v>
      </c>
      <c r="F479" s="22" t="s">
        <v>1565</v>
      </c>
      <c r="G479" s="22" t="s">
        <v>1566</v>
      </c>
      <c r="H479" s="22" t="s">
        <v>529</v>
      </c>
      <c r="L479" s="19">
        <f>HYPERLINK("http://nimal.webcrm.ru/catalog/productCard/?catid=xcki2b","PANASONIC канальн. CS-F50DD3E5 универс. с пультом - внутренний блок на сайте")</f>
        <v>0</v>
      </c>
    </row>
    <row r="480" spans="3:12" ht="12.75">
      <c r="C480" s="14"/>
      <c r="D480" s="18"/>
      <c r="E480" t="s">
        <v>1567</v>
      </c>
      <c r="F480" s="22" t="s">
        <v>76</v>
      </c>
      <c r="G480" s="22" t="s">
        <v>77</v>
      </c>
      <c r="H480" s="22" t="s">
        <v>78</v>
      </c>
      <c r="L480" s="19">
        <f>HYPERLINK("http://nimal.webcrm.ru/catalog/productCard/?catid=9lfito","PANASONIC потол. CS-F34DTE5 универс. без пульта - внутренний блок на сайте")</f>
        <v>0</v>
      </c>
    </row>
    <row r="481" spans="3:12" ht="12.75">
      <c r="C481" s="14"/>
      <c r="D481" s="18"/>
      <c r="E481" t="s">
        <v>1568</v>
      </c>
      <c r="F481" s="22" t="s">
        <v>1569</v>
      </c>
      <c r="G481" s="22" t="s">
        <v>1570</v>
      </c>
      <c r="H481" s="22" t="s">
        <v>1571</v>
      </c>
      <c r="L481" s="19">
        <f>HYPERLINK("http://nimal.webcrm.ru/catalog/productCard/?catid=qohwop","PANASONIC кассет. CS-F43DB4E5 универс. без пульта - внутренний блок на сайте")</f>
        <v>0</v>
      </c>
    </row>
    <row r="482" spans="3:12" ht="12.75">
      <c r="C482" s="14"/>
      <c r="D482" s="18"/>
      <c r="E482" t="s">
        <v>1572</v>
      </c>
      <c r="F482" s="22" t="s">
        <v>106</v>
      </c>
      <c r="G482" s="22" t="s">
        <v>107</v>
      </c>
      <c r="H482" s="22" t="s">
        <v>48</v>
      </c>
      <c r="L482" s="19">
        <f>HYPERLINK("http://nimal.webcrm.ru/catalog/productCard/?catid=6jeyw7","PANASONIC кассет. S-F34DB4E5 универс. без пульта - внутренний блок на сайте")</f>
        <v>0</v>
      </c>
    </row>
    <row r="483" spans="3:12" ht="12.75">
      <c r="C483" s="14"/>
      <c r="D483" s="18"/>
      <c r="E483" t="s">
        <v>1573</v>
      </c>
      <c r="F483" s="22" t="s">
        <v>106</v>
      </c>
      <c r="G483" s="22" t="s">
        <v>107</v>
      </c>
      <c r="H483" s="22" t="s">
        <v>48</v>
      </c>
      <c r="L483" s="19">
        <f>HYPERLINK("http://nimal.webcrm.ru/catalog/productCard/?catid=uvm1ov","PANASONIC потол. CS-F43DTE5 универс. без пульта - внутренний блок на сайте")</f>
        <v>0</v>
      </c>
    </row>
    <row r="484" spans="3:12" ht="12.75">
      <c r="C484" s="14"/>
      <c r="D484" s="18"/>
      <c r="E484" t="s">
        <v>1574</v>
      </c>
      <c r="F484" s="22" t="s">
        <v>1575</v>
      </c>
      <c r="G484" s="22" t="s">
        <v>1576</v>
      </c>
      <c r="H484" s="22" t="s">
        <v>1577</v>
      </c>
      <c r="L484" s="19">
        <f>HYPERLINK("http://nimal.webcrm.ru/catalog/productCard/?catid=q9bi76","PANASONIC канальн. CS-F50DD2E5 универс. с пультом - внутренний блок на сайте")</f>
        <v>0</v>
      </c>
    </row>
    <row r="485" spans="3:12" ht="12.75">
      <c r="C485" s="14"/>
      <c r="D485" s="18"/>
      <c r="E485" t="s">
        <v>1578</v>
      </c>
      <c r="F485" s="22" t="s">
        <v>572</v>
      </c>
      <c r="G485" s="22" t="s">
        <v>573</v>
      </c>
      <c r="H485" s="22" t="s">
        <v>256</v>
      </c>
      <c r="L485" s="19">
        <f>HYPERLINK("http://nimal.webcrm.ru/catalog/productCard/?catid=41c11v","PANASONIC U-B18DBE5 (220V) неинв. R-410a внешний блок на сайте")</f>
        <v>0</v>
      </c>
    </row>
    <row r="486" spans="3:12" ht="12.75">
      <c r="C486" s="14"/>
      <c r="D486" s="18"/>
      <c r="E486" t="s">
        <v>1579</v>
      </c>
      <c r="F486" s="22" t="s">
        <v>1580</v>
      </c>
      <c r="G486" s="22" t="s">
        <v>1581</v>
      </c>
      <c r="H486" s="22" t="s">
        <v>1582</v>
      </c>
      <c r="L486" s="19">
        <f>HYPERLINK("http://nimal.webcrm.ru/catalog/productCard/?catid=vzbu3k","PANASONIC U-B24DBE5 (220V) неинв. R-410a внешний блок на сайте")</f>
        <v>0</v>
      </c>
    </row>
    <row r="487" spans="3:12" ht="12.75">
      <c r="C487" s="14"/>
      <c r="D487" s="18"/>
      <c r="E487" t="s">
        <v>1583</v>
      </c>
      <c r="F487" s="22" t="s">
        <v>1584</v>
      </c>
      <c r="G487" s="22" t="s">
        <v>607</v>
      </c>
      <c r="H487" s="22" t="s">
        <v>1585</v>
      </c>
      <c r="L487" s="19">
        <f>HYPERLINK("http://nimal.webcrm.ru/catalog/productCard/?catid=kz3lmw","PANASONIC U-B28DBE5 (220V) неинв. R-410a внешний блок на сайте")</f>
        <v>0</v>
      </c>
    </row>
    <row r="488" spans="3:12" ht="12.75">
      <c r="C488" s="14"/>
      <c r="D488" s="18"/>
      <c r="E488" t="s">
        <v>1586</v>
      </c>
      <c r="F488" s="22" t="s">
        <v>1584</v>
      </c>
      <c r="G488" s="22" t="s">
        <v>607</v>
      </c>
      <c r="H488" s="22" t="s">
        <v>1585</v>
      </c>
      <c r="L488" s="19">
        <f>HYPERLINK("http://nimal.webcrm.ru/catalog/productCard/?catid=oa790c","PANASONIC U-B28DBE8 (380V) неинв. R-410a внешний блок на сайте")</f>
        <v>0</v>
      </c>
    </row>
    <row r="489" spans="3:12" ht="12.75">
      <c r="C489" s="14"/>
      <c r="D489" s="18"/>
      <c r="E489" t="s">
        <v>1587</v>
      </c>
      <c r="F489" s="22" t="s">
        <v>192</v>
      </c>
      <c r="G489" s="22" t="s">
        <v>193</v>
      </c>
      <c r="H489" s="22" t="s">
        <v>194</v>
      </c>
      <c r="L489" s="19">
        <f>HYPERLINK("http://nimal.webcrm.ru/catalog/productCard/?catid=qp52df","PANASONIC потол. S-F34DTE5 универс. без пульта - внутренний блок на сайте")</f>
        <v>0</v>
      </c>
    </row>
    <row r="490" spans="3:12" ht="12.75">
      <c r="C490" s="14"/>
      <c r="D490" s="18"/>
      <c r="E490" t="s">
        <v>1588</v>
      </c>
      <c r="F490" s="22" t="s">
        <v>1589</v>
      </c>
      <c r="G490" s="22" t="s">
        <v>1590</v>
      </c>
      <c r="H490" s="22" t="s">
        <v>1591</v>
      </c>
      <c r="L490" s="19">
        <f>HYPERLINK("http://nimal.webcrm.ru/catalog/productCard/?catid=a8c6cf","PANASONIC кассет. S-F43DB4E5 универс. без пульта - внутренний блок на сайте")</f>
        <v>0</v>
      </c>
    </row>
    <row r="491" spans="3:12" ht="12.75">
      <c r="C491" s="14"/>
      <c r="D491" s="18"/>
      <c r="E491" t="s">
        <v>1592</v>
      </c>
      <c r="F491" s="22" t="s">
        <v>1589</v>
      </c>
      <c r="G491" s="22" t="s">
        <v>1590</v>
      </c>
      <c r="H491" s="22" t="s">
        <v>1591</v>
      </c>
      <c r="L491" s="19">
        <f>HYPERLINK("http://nimal.webcrm.ru/catalog/productCard/?catid=xpufve","PANASONIC потол. S-F43DTE5 универс. без пульта - внутренний блок на сайте")</f>
        <v>0</v>
      </c>
    </row>
    <row r="492" spans="3:12" ht="12.75">
      <c r="C492" s="14"/>
      <c r="D492" s="18"/>
      <c r="E492" t="s">
        <v>1593</v>
      </c>
      <c r="F492" s="22" t="s">
        <v>1594</v>
      </c>
      <c r="G492" s="22" t="s">
        <v>1595</v>
      </c>
      <c r="H492" s="22" t="s">
        <v>186</v>
      </c>
      <c r="L492" s="19">
        <f>HYPERLINK("http://nimal.webcrm.ru/catalog/productCard/?catid=9ajdqt","PANASONIC потол. CS-F50DTE5 универс. без пульта - внутренний блок на сайте")</f>
        <v>0</v>
      </c>
    </row>
    <row r="493" spans="3:12" ht="12.75">
      <c r="C493" s="14"/>
      <c r="D493" s="18"/>
      <c r="E493" t="s">
        <v>1596</v>
      </c>
      <c r="F493" s="22" t="s">
        <v>1597</v>
      </c>
      <c r="G493" s="22" t="s">
        <v>1598</v>
      </c>
      <c r="H493" s="22" t="s">
        <v>1599</v>
      </c>
      <c r="L493" s="19">
        <f>HYPERLINK("http://nimal.webcrm.ru/catalog/productCard/?catid=kpmjup","PANASONIC кассет. CS-F50DB4E5 универс. без пульта - внутренний блок на сайте")</f>
        <v>0</v>
      </c>
    </row>
    <row r="494" spans="3:12" ht="12.75">
      <c r="C494" s="14"/>
      <c r="D494" s="18"/>
      <c r="E494" t="s">
        <v>1600</v>
      </c>
      <c r="F494" s="22" t="s">
        <v>1601</v>
      </c>
      <c r="G494" s="22" t="s">
        <v>1602</v>
      </c>
      <c r="H494" s="22" t="s">
        <v>1603</v>
      </c>
      <c r="L494" s="19">
        <f>HYPERLINK("http://nimal.webcrm.ru/catalog/productCard/?catid=panq1t","PANASONIC U-B34DBE5 (220V) неинв. R-410a внешний блок на сайте")</f>
        <v>0</v>
      </c>
    </row>
    <row r="495" spans="3:12" ht="12.75">
      <c r="C495" s="14"/>
      <c r="D495" s="18"/>
      <c r="E495" t="s">
        <v>1604</v>
      </c>
      <c r="F495" s="22" t="s">
        <v>1605</v>
      </c>
      <c r="G495" s="22" t="s">
        <v>1606</v>
      </c>
      <c r="H495" s="22" t="s">
        <v>1607</v>
      </c>
      <c r="L495" s="19">
        <f>HYPERLINK("http://nimal.webcrm.ru/catalog/productCard/?catid=ezokqu","PANASONIC U-B43DBE8 (380V) неинв. R-410a внешний блок на сайте")</f>
        <v>0</v>
      </c>
    </row>
    <row r="496" spans="3:12" ht="12.75">
      <c r="C496" s="14"/>
      <c r="D496" s="18"/>
      <c r="E496" t="s">
        <v>1608</v>
      </c>
      <c r="F496" s="22" t="s">
        <v>1609</v>
      </c>
      <c r="G496" s="22" t="s">
        <v>1610</v>
      </c>
      <c r="H496" s="22" t="s">
        <v>1611</v>
      </c>
      <c r="L496" s="19">
        <f>HYPERLINK("http://nimal.webcrm.ru/catalog/productCard/?catid=hy94bi","PANASONIC потол. S-F50DTE5 универс. без пульта - внутренний блок на сайте")</f>
        <v>0</v>
      </c>
    </row>
    <row r="497" spans="3:12" ht="12.75">
      <c r="C497" s="14"/>
      <c r="D497" s="18"/>
      <c r="E497" t="s">
        <v>1612</v>
      </c>
      <c r="F497" s="22" t="s">
        <v>1613</v>
      </c>
      <c r="G497" s="22" t="s">
        <v>1614</v>
      </c>
      <c r="H497" s="22" t="s">
        <v>1615</v>
      </c>
      <c r="L497" s="19">
        <f>HYPERLINK("http://nimal.webcrm.ru/catalog/productCard/?catid=qzi0hd","PANASONIC кассет. S-F50DB4E5 универс. без пульта - внутренний блок на сайте")</f>
        <v>0</v>
      </c>
    </row>
    <row r="498" spans="3:12" ht="12.75">
      <c r="C498" s="14"/>
      <c r="D498" s="18"/>
      <c r="E498" t="s">
        <v>1616</v>
      </c>
      <c r="F498" s="22" t="s">
        <v>1617</v>
      </c>
      <c r="G498" s="22" t="s">
        <v>1618</v>
      </c>
      <c r="H498" s="22" t="s">
        <v>1619</v>
      </c>
      <c r="L498" s="19">
        <f>HYPERLINK("http://nimal.webcrm.ru/catalog/productCard/?catid=c2zm7j","PANASONIC U-B50DBE8 (380V) неинв. R-410a внешний блок на сайте")</f>
        <v>0</v>
      </c>
    </row>
    <row r="499" spans="3:14" ht="12.75">
      <c r="C499" s="14"/>
      <c r="D499" s="13" t="s">
        <v>1620</v>
      </c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ht="12.75">
      <c r="C500" s="14"/>
      <c r="D500" s="15"/>
      <c r="E500" s="16" t="s">
        <v>5</v>
      </c>
      <c r="F500" s="16" t="s">
        <v>12</v>
      </c>
      <c r="G500" s="16" t="s">
        <v>13</v>
      </c>
      <c r="H500" s="16" t="s">
        <v>17</v>
      </c>
      <c r="I500" s="16" t="s">
        <v>1621</v>
      </c>
      <c r="J500" s="16" t="s">
        <v>1622</v>
      </c>
      <c r="K500" s="16" t="s">
        <v>1623</v>
      </c>
      <c r="L500" s="17" t="s">
        <v>9</v>
      </c>
      <c r="M500" s="5"/>
      <c r="N500" s="5"/>
    </row>
    <row r="501" spans="3:12" ht="12.75">
      <c r="C501" s="14"/>
      <c r="D501" s="18"/>
      <c r="E501" t="s">
        <v>1624</v>
      </c>
      <c r="F501" s="22" t="s">
        <v>232</v>
      </c>
      <c r="G501" s="22" t="s">
        <v>232</v>
      </c>
      <c r="H501" s="22" t="s">
        <v>232</v>
      </c>
      <c r="L501" s="19">
        <f>HYPERLINK("http://nimal.webcrm.ru/catalog/productCard/?catid=r59k7t","CARRIER 40RQ-014 внутренний блок на сайте")</f>
        <v>0</v>
      </c>
    </row>
    <row r="502" spans="3:12" ht="12.75">
      <c r="C502" s="14"/>
      <c r="D502" s="18"/>
      <c r="E502" t="s">
        <v>1625</v>
      </c>
      <c r="F502" s="22" t="s">
        <v>1626</v>
      </c>
      <c r="G502" s="22" t="s">
        <v>1627</v>
      </c>
      <c r="H502" s="22" t="s">
        <v>1306</v>
      </c>
      <c r="L502" s="19">
        <f>HYPERLINK("http://nimal.webcrm.ru/catalog/productCard/?catid=l68ouf","CARRIER 42QCE09 внутренний блок кондиционера на сайте")</f>
        <v>0</v>
      </c>
    </row>
    <row r="503" spans="3:12" ht="12.75">
      <c r="C503" s="14"/>
      <c r="D503" s="18"/>
      <c r="E503" t="s">
        <v>1628</v>
      </c>
      <c r="F503" s="22" t="s">
        <v>1629</v>
      </c>
      <c r="G503" s="22" t="s">
        <v>1630</v>
      </c>
      <c r="H503" s="22" t="s">
        <v>719</v>
      </c>
      <c r="L503" s="19">
        <f>HYPERLINK("http://nimal.webcrm.ru/catalog/productCard/?catid=s9287e","CARRIER 38QCE09 внешний блок кондиционера на сайте")</f>
        <v>0</v>
      </c>
    </row>
    <row r="504" spans="3:12" ht="12.75">
      <c r="C504" s="14"/>
      <c r="D504" s="18"/>
      <c r="E504" t="s">
        <v>1631</v>
      </c>
      <c r="F504" s="22" t="s">
        <v>1632</v>
      </c>
      <c r="G504" s="22" t="s">
        <v>1633</v>
      </c>
      <c r="H504" s="22" t="s">
        <v>1634</v>
      </c>
      <c r="L504" s="19">
        <f>HYPERLINK("http://nimal.webcrm.ru/catalog/productCard/?catid=lkju6f","CARRIER 42HWS012 внутренний блок на сайте")</f>
        <v>0</v>
      </c>
    </row>
    <row r="505" spans="3:12" ht="12.75">
      <c r="C505" s="14"/>
      <c r="D505" s="18"/>
      <c r="E505" t="s">
        <v>1635</v>
      </c>
      <c r="F505" s="22" t="s">
        <v>1636</v>
      </c>
      <c r="G505" s="22" t="s">
        <v>1637</v>
      </c>
      <c r="H505" s="22" t="s">
        <v>1638</v>
      </c>
      <c r="L505" s="19">
        <f>HYPERLINK("http://nimal.webcrm.ru/catalog/productCard/?catid=u7k5yq","CARRIER 42VKX012 внутренний блок на сайте")</f>
        <v>0</v>
      </c>
    </row>
    <row r="506" spans="3:12" ht="12.75">
      <c r="C506" s="14"/>
      <c r="D506" s="18"/>
      <c r="E506" t="s">
        <v>1639</v>
      </c>
      <c r="F506" s="22" t="s">
        <v>1640</v>
      </c>
      <c r="G506" s="22" t="s">
        <v>1641</v>
      </c>
      <c r="H506" s="22" t="s">
        <v>1642</v>
      </c>
      <c r="L506" s="19">
        <f>HYPERLINK("http://nimal.webcrm.ru/catalog/productCard/?catid=4va1rb","CARRIER 42QCE30 внутренний блок кондиционера на сайте")</f>
        <v>0</v>
      </c>
    </row>
    <row r="507" spans="3:12" ht="12.75">
      <c r="C507" s="14"/>
      <c r="D507" s="18"/>
      <c r="E507" t="s">
        <v>1643</v>
      </c>
      <c r="F507" s="22" t="s">
        <v>1644</v>
      </c>
      <c r="G507" s="22" t="s">
        <v>1645</v>
      </c>
      <c r="H507" s="22" t="s">
        <v>1646</v>
      </c>
      <c r="L507" s="19">
        <f>HYPERLINK("http://nimal.webcrm.ru/catalog/productCard/?catid=gkjtp5","CARRIER 42VKX024 внутренний блок на сайте")</f>
        <v>0</v>
      </c>
    </row>
    <row r="508" spans="3:12" ht="12.75">
      <c r="C508" s="14"/>
      <c r="D508" s="18"/>
      <c r="E508" t="s">
        <v>1647</v>
      </c>
      <c r="F508" s="22" t="s">
        <v>1648</v>
      </c>
      <c r="G508" s="22" t="s">
        <v>1649</v>
      </c>
      <c r="H508" s="22" t="s">
        <v>1650</v>
      </c>
      <c r="L508" s="19">
        <f>HYPERLINK("http://nimal.webcrm.ru/catalog/productCard/?catid=spmcg0","CARRIER FB4BSF024 внутренний блок на сайте")</f>
        <v>0</v>
      </c>
    </row>
    <row r="509" spans="3:12" ht="12.75">
      <c r="C509" s="14"/>
      <c r="D509" s="18"/>
      <c r="E509" t="s">
        <v>1651</v>
      </c>
      <c r="F509" s="22" t="s">
        <v>1652</v>
      </c>
      <c r="G509" s="22" t="s">
        <v>1653</v>
      </c>
      <c r="H509" s="22" t="s">
        <v>1654</v>
      </c>
      <c r="L509" s="19">
        <f>HYPERLINK("http://nimal.webcrm.ru/catalog/productCard/?catid=tqvgqa","CARRIER FB4BSF036 внутренний блок на сайте")</f>
        <v>0</v>
      </c>
    </row>
    <row r="510" spans="3:12" ht="12.75">
      <c r="C510" s="14"/>
      <c r="D510" s="18"/>
      <c r="E510" t="s">
        <v>1655</v>
      </c>
      <c r="F510" s="22" t="s">
        <v>1656</v>
      </c>
      <c r="G510" s="22" t="s">
        <v>1657</v>
      </c>
      <c r="H510" s="22" t="s">
        <v>58</v>
      </c>
      <c r="L510" s="19">
        <f>HYPERLINK("http://nimal.webcrm.ru/catalog/productCard/?catid=ekv3xc","CARRIER 38QCE30 внешний блок кондиционера на сайте")</f>
        <v>0</v>
      </c>
    </row>
    <row r="511" spans="3:12" ht="12.75">
      <c r="C511" s="14"/>
      <c r="D511" s="18"/>
      <c r="E511" t="s">
        <v>1658</v>
      </c>
      <c r="F511" s="22" t="s">
        <v>1659</v>
      </c>
      <c r="G511" s="22" t="s">
        <v>1660</v>
      </c>
      <c r="H511" s="22" t="s">
        <v>1661</v>
      </c>
      <c r="L511" s="19">
        <f>HYPERLINK("http://nimal.webcrm.ru/catalog/productCard/?catid=q1fu2l","CARRIER FB4BSF048 внутренний блок на сайте")</f>
        <v>0</v>
      </c>
    </row>
    <row r="512" spans="3:12" ht="12.75">
      <c r="C512" s="14"/>
      <c r="D512" s="18"/>
      <c r="E512" t="s">
        <v>1662</v>
      </c>
      <c r="F512" s="22" t="s">
        <v>1663</v>
      </c>
      <c r="G512" s="22" t="s">
        <v>1664</v>
      </c>
      <c r="H512" s="22" t="s">
        <v>1665</v>
      </c>
      <c r="L512" s="19">
        <f>HYPERLINK("http://nimal.webcrm.ru/catalog/productCard/?catid=nugy9f","CARRIER 40LX070 внутренний блок на сайте")</f>
        <v>0</v>
      </c>
    </row>
    <row r="513" spans="3:12" ht="12.75">
      <c r="C513" s="14"/>
      <c r="D513" s="18"/>
      <c r="E513" t="s">
        <v>1666</v>
      </c>
      <c r="F513" s="22" t="s">
        <v>1667</v>
      </c>
      <c r="G513" s="22" t="s">
        <v>1668</v>
      </c>
      <c r="H513" s="22" t="s">
        <v>1669</v>
      </c>
      <c r="L513" s="19">
        <f>HYPERLINK("http://nimal.webcrm.ru/catalog/productCard/?catid=iapakc","CARRIER FB4BSF060 внутренний блок на сайте")</f>
        <v>0</v>
      </c>
    </row>
    <row r="514" spans="3:12" ht="12.75">
      <c r="C514" s="14"/>
      <c r="D514" s="18"/>
      <c r="E514" t="s">
        <v>1670</v>
      </c>
      <c r="F514" s="22" t="s">
        <v>1671</v>
      </c>
      <c r="G514" s="22" t="s">
        <v>1672</v>
      </c>
      <c r="H514" s="22" t="s">
        <v>1673</v>
      </c>
      <c r="I514" t="s">
        <v>1674</v>
      </c>
      <c r="J514" t="s">
        <v>1675</v>
      </c>
      <c r="K514" t="s">
        <v>1675</v>
      </c>
      <c r="L514" s="19">
        <f>HYPERLINK("http://nimal.webcrm.ru/catalog/productCard/?catid=autuar","CARRIER 38CKC-24-X-7 внешний блок на сайте")</f>
        <v>0</v>
      </c>
    </row>
    <row r="515" spans="3:12" ht="12.75">
      <c r="C515" s="14"/>
      <c r="D515" s="18"/>
      <c r="E515" t="s">
        <v>1676</v>
      </c>
      <c r="F515" s="22" t="s">
        <v>1677</v>
      </c>
      <c r="G515" s="22" t="s">
        <v>1678</v>
      </c>
      <c r="H515" s="22" t="s">
        <v>1142</v>
      </c>
      <c r="I515" t="s">
        <v>1679</v>
      </c>
      <c r="J515" t="s">
        <v>1675</v>
      </c>
      <c r="K515" t="s">
        <v>1675</v>
      </c>
      <c r="L515" s="19">
        <f>HYPERLINK("http://nimal.webcrm.ru/catalog/productCard/?catid=tfxfxp","CARRIER 38CKC-36-X-9 внешний блок на сайте")</f>
        <v>0</v>
      </c>
    </row>
    <row r="516" spans="3:12" ht="12.75">
      <c r="C516" s="14"/>
      <c r="D516" s="18"/>
      <c r="E516" t="s">
        <v>1680</v>
      </c>
      <c r="F516" s="22" t="s">
        <v>1681</v>
      </c>
      <c r="G516" s="22" t="s">
        <v>1682</v>
      </c>
      <c r="H516" s="22" t="s">
        <v>1683</v>
      </c>
      <c r="L516" s="19">
        <f>HYPERLINK("http://nimal.webcrm.ru/catalog/productCard/?catid=cgd685","CARRIER 40JX060 внутренний блок на сайте")</f>
        <v>0</v>
      </c>
    </row>
    <row r="517" spans="3:12" ht="12.75">
      <c r="C517" s="14"/>
      <c r="D517" s="18"/>
      <c r="E517" t="s">
        <v>1684</v>
      </c>
      <c r="F517" s="22" t="s">
        <v>1685</v>
      </c>
      <c r="G517" s="22" t="s">
        <v>1686</v>
      </c>
      <c r="H517" s="22" t="s">
        <v>1687</v>
      </c>
      <c r="L517" s="19">
        <f>HYPERLINK("http://nimal.webcrm.ru/catalog/productCard/?catid=21zi8n","CARRIER 38CKE024-X-7 внешний блок кондиционера R410A на сайте")</f>
        <v>0</v>
      </c>
    </row>
    <row r="518" spans="3:12" ht="12.75">
      <c r="C518" s="14"/>
      <c r="D518" s="18"/>
      <c r="E518" t="s">
        <v>1688</v>
      </c>
      <c r="F518" s="22" t="s">
        <v>1689</v>
      </c>
      <c r="G518" s="22" t="s">
        <v>1690</v>
      </c>
      <c r="H518" s="22" t="s">
        <v>1691</v>
      </c>
      <c r="L518" s="19">
        <f>HYPERLINK("http://nimal.webcrm.ru/catalog/productCard/?catid=v1d6th","CARRIER 40LZA080 внутренний блок на сайте")</f>
        <v>0</v>
      </c>
    </row>
    <row r="519" spans="3:12" ht="12.75">
      <c r="C519" s="14"/>
      <c r="D519" s="18"/>
      <c r="E519" t="s">
        <v>1692</v>
      </c>
      <c r="F519" s="22" t="s">
        <v>1693</v>
      </c>
      <c r="G519" s="22" t="s">
        <v>1694</v>
      </c>
      <c r="H519" s="22" t="s">
        <v>1695</v>
      </c>
      <c r="L519" s="19">
        <f>HYPERLINK("http://nimal.webcrm.ru/catalog/productCard/?catid=7ixdmh","CARRIER 38CKE036-X-9 внешний блок кондиционера R410A на сайте")</f>
        <v>0</v>
      </c>
    </row>
    <row r="520" spans="3:12" ht="12.75">
      <c r="C520" s="14"/>
      <c r="D520" s="18"/>
      <c r="E520" t="s">
        <v>1696</v>
      </c>
      <c r="F520" s="22" t="s">
        <v>1697</v>
      </c>
      <c r="G520" s="22" t="s">
        <v>1698</v>
      </c>
      <c r="H520" s="22" t="s">
        <v>1699</v>
      </c>
      <c r="L520" s="19">
        <f>HYPERLINK("http://nimal.webcrm.ru/catalog/productCard/?catid=lmu3ry","CARRIER 38VTA060 внешний блок на сайте")</f>
        <v>0</v>
      </c>
    </row>
    <row r="521" spans="3:12" ht="12.75">
      <c r="C521" s="14"/>
      <c r="D521" s="18"/>
      <c r="E521" t="s">
        <v>1700</v>
      </c>
      <c r="F521" s="22" t="s">
        <v>1701</v>
      </c>
      <c r="G521" s="22" t="s">
        <v>1702</v>
      </c>
      <c r="H521" s="22" t="s">
        <v>1703</v>
      </c>
      <c r="L521" s="19">
        <f>HYPERLINK("http://nimal.webcrm.ru/catalog/productCard/?catid=lv9y3a","CARRIER 40RQ-012 внутренний блок на сайте")</f>
        <v>0</v>
      </c>
    </row>
    <row r="522" spans="3:12" ht="12.75">
      <c r="C522" s="14"/>
      <c r="D522" s="18"/>
      <c r="E522" t="s">
        <v>1704</v>
      </c>
      <c r="F522" s="22" t="s">
        <v>1705</v>
      </c>
      <c r="G522" s="22" t="s">
        <v>1706</v>
      </c>
      <c r="H522" s="22" t="s">
        <v>1707</v>
      </c>
      <c r="I522" t="s">
        <v>1708</v>
      </c>
      <c r="J522" t="s">
        <v>1709</v>
      </c>
      <c r="K522" t="s">
        <v>1709</v>
      </c>
      <c r="L522" s="19">
        <f>HYPERLINK("http://nimal.webcrm.ru/catalog/productCard/?catid=2m6xnb","CARRIER 38CKC-48-X-9 внешний блок на сайте")</f>
        <v>0</v>
      </c>
    </row>
    <row r="523" spans="3:12" ht="12.75">
      <c r="C523" s="14"/>
      <c r="D523" s="18"/>
      <c r="E523" t="s">
        <v>1710</v>
      </c>
      <c r="F523" s="22" t="s">
        <v>1711</v>
      </c>
      <c r="G523" s="22" t="s">
        <v>1712</v>
      </c>
      <c r="H523" s="22" t="s">
        <v>1713</v>
      </c>
      <c r="L523" s="19">
        <f>HYPERLINK("http://nimal.webcrm.ru/catalog/productCard/?catid=egaqs5","CARRIER 38CKE048-X-9 внешний блок кондиционера R410A на сайте")</f>
        <v>0</v>
      </c>
    </row>
    <row r="524" spans="3:12" ht="12.75">
      <c r="C524" s="14"/>
      <c r="D524" s="18"/>
      <c r="E524" t="s">
        <v>1714</v>
      </c>
      <c r="F524" s="22" t="s">
        <v>1715</v>
      </c>
      <c r="G524" s="22" t="s">
        <v>1716</v>
      </c>
      <c r="H524" s="22" t="s">
        <v>1107</v>
      </c>
      <c r="I524" t="s">
        <v>1717</v>
      </c>
      <c r="J524" t="s">
        <v>1709</v>
      </c>
      <c r="K524" t="s">
        <v>1709</v>
      </c>
      <c r="L524" s="19">
        <f>HYPERLINK("http://nimal.webcrm.ru/catalog/productCard/?catid=ksiiqr","CARRIER 38CKC-60-X-9 внешний блок на сайте")</f>
        <v>0</v>
      </c>
    </row>
    <row r="525" spans="3:12" ht="12.75">
      <c r="C525" s="14"/>
      <c r="D525" s="18"/>
      <c r="E525" t="s">
        <v>1718</v>
      </c>
      <c r="F525" s="22" t="s">
        <v>1719</v>
      </c>
      <c r="G525" s="22" t="s">
        <v>1720</v>
      </c>
      <c r="H525" s="22" t="s">
        <v>1721</v>
      </c>
      <c r="L525" s="19">
        <f>HYPERLINK("http://nimal.webcrm.ru/catalog/productCard/?catid=zhmwva","CARRIER 38CKE060-X-9 внешний блок кондиционера R410A на сайте")</f>
        <v>0</v>
      </c>
    </row>
    <row r="526" spans="3:12" ht="12.75">
      <c r="C526" s="14"/>
      <c r="D526" s="18"/>
      <c r="E526" t="s">
        <v>1722</v>
      </c>
      <c r="F526" s="22" t="s">
        <v>889</v>
      </c>
      <c r="G526" s="22" t="s">
        <v>890</v>
      </c>
      <c r="H526" s="22" t="s">
        <v>891</v>
      </c>
      <c r="L526" s="19">
        <f>HYPERLINK("http://nimal.webcrm.ru/catalog/productCard/?catid=8zq04d","CARRIER 38HDS100 внешний блок на сайте")</f>
        <v>0</v>
      </c>
    </row>
    <row r="527" spans="3:12" ht="12.75">
      <c r="C527" s="14"/>
      <c r="D527" s="18"/>
      <c r="E527" t="s">
        <v>1723</v>
      </c>
      <c r="F527" s="22" t="s">
        <v>1724</v>
      </c>
      <c r="G527" s="22" t="s">
        <v>1725</v>
      </c>
      <c r="H527" s="22" t="s">
        <v>1187</v>
      </c>
      <c r="L527" s="19">
        <f>HYPERLINK("http://nimal.webcrm.ru/catalog/productCard/?catid=tseyrk","CARRIER 38LZA080 внешний блок на сайте")</f>
        <v>0</v>
      </c>
    </row>
    <row r="528" spans="3:12" ht="12.75">
      <c r="C528" s="14"/>
      <c r="D528" s="18"/>
      <c r="E528" t="s">
        <v>1726</v>
      </c>
      <c r="F528" s="22" t="s">
        <v>1727</v>
      </c>
      <c r="G528" s="22" t="s">
        <v>1728</v>
      </c>
      <c r="H528" s="22" t="s">
        <v>1729</v>
      </c>
      <c r="L528" s="19">
        <f>HYPERLINK("http://nimal.webcrm.ru/catalog/productCard/?catid=x8lyji","CARRIER 38QF-120 внешний блок на сайте")</f>
        <v>0</v>
      </c>
    </row>
  </sheetData>
  <sheetProtection/>
  <mergeCells count="2">
    <mergeCell ref="A8:O8"/>
    <mergeCell ref="A9:O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NextPublication</cp:lastModifiedBy>
  <dcterms:modified xsi:type="dcterms:W3CDTF">2008-09-15T09:42:47Z</dcterms:modified>
  <cp:category/>
  <cp:version/>
  <cp:contentType/>
  <cp:contentStatus/>
</cp:coreProperties>
</file>